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D:\$$$\data\23\t-uni\"/>
    </mc:Choice>
  </mc:AlternateContent>
  <xr:revisionPtr revIDLastSave="0" documentId="8_{6D19026A-B87D-4B18-99FF-D58EBF955CD2}" xr6:coauthVersionLast="47" xr6:coauthVersionMax="47" xr10:uidLastSave="{00000000-0000-0000-0000-000000000000}"/>
  <bookViews>
    <workbookView xWindow="-120" yWindow="-120" windowWidth="29040" windowHeight="15840" tabRatio="749" xr2:uid="{00000000-000D-0000-FFFF-FFFF00000000}"/>
  </bookViews>
  <sheets>
    <sheet name="説明・注意(はじめに)" sheetId="32" r:id="rId1"/>
    <sheet name="基礎データ" sheetId="30" r:id="rId2"/>
    <sheet name="個人種目入力 (みほん)" sheetId="38" r:id="rId3"/>
    <sheet name="リレー種目入力 (みほん)" sheetId="39" r:id="rId4"/>
    <sheet name="個人種目入力" sheetId="1" r:id="rId5"/>
    <sheet name="リレー種目入力" sheetId="18" r:id="rId6"/>
    <sheet name="申込書（男子）" sheetId="37" r:id="rId7"/>
    <sheet name="申込書（女子）" sheetId="35" r:id="rId8"/>
    <sheet name="自由シート" sheetId="29" r:id="rId9"/>
    <sheet name="種目処理" sheetId="34" state="hidden" r:id="rId10"/>
    <sheet name="(種目・作業用)" sheetId="31" state="hidden" r:id="rId11"/>
    <sheet name="kyougisha転記用" sheetId="4" state="hidden" r:id="rId12"/>
    <sheet name="relay転記用" sheetId="27" state="hidden" r:id="rId13"/>
  </sheets>
  <definedNames>
    <definedName name="_ken1">#REF!</definedName>
    <definedName name="_ken2">#REF!</definedName>
    <definedName name="gakunen1" localSheetId="10">#REF!</definedName>
    <definedName name="gakunen1" localSheetId="2">'個人種目入力 (みほん)'!$E$133:$E$136</definedName>
    <definedName name="gakunen1" localSheetId="7">'申込書（女子）'!#REF!</definedName>
    <definedName name="gakunen1" localSheetId="6">'申込書（男子）'!#REF!</definedName>
    <definedName name="gakunen1">個人種目入力!$E$133:$E$138</definedName>
    <definedName name="gakunen2" localSheetId="10">#REF!</definedName>
    <definedName name="gakunen2" localSheetId="3">'リレー種目入力 (みほん)'!$G$71:$G$88</definedName>
    <definedName name="gakunen2">リレー種目入力!$G$71:$G$90</definedName>
    <definedName name="gender1" localSheetId="10">#REF!</definedName>
    <definedName name="gender1" localSheetId="2">'個人種目入力 (みほん)'!$F$133:$F$134</definedName>
    <definedName name="gender1" localSheetId="7">'申込書（女子）'!#REF!</definedName>
    <definedName name="gender1" localSheetId="6">'申込書（男子）'!#REF!</definedName>
    <definedName name="gender1">個人種目入力!$F$133:$F$134</definedName>
    <definedName name="pref" comment="登録都道府県" localSheetId="2">'個人種目入力 (みほん)'!$G$133:$G$180</definedName>
    <definedName name="pref" comment="登録都道府県">個人種目入力!$G$133:$G$180</definedName>
    <definedName name="prefec1" localSheetId="2">'個人種目入力 (みほん)'!$AP$132:$AP$179</definedName>
    <definedName name="prefec1" localSheetId="7">'申込書（女子）'!#REF!</definedName>
    <definedName name="prefec1" localSheetId="6">'申込書（男子）'!#REF!</definedName>
    <definedName name="prefec1">個人種目入力!$AP$132:$AP$179</definedName>
    <definedName name="prefec2" localSheetId="3">'リレー種目入力 (みほん)'!$AL$70:$AL$117</definedName>
    <definedName name="prefec2">リレー種目入力!$AL$70:$AL$117</definedName>
    <definedName name="_xlnm.Print_Area" localSheetId="5">リレー種目入力!$A$1:$S$30</definedName>
    <definedName name="_xlnm.Print_Area" localSheetId="3">'リレー種目入力 (みほん)'!$A$1:$S$30</definedName>
    <definedName name="_xlnm.Print_Area" localSheetId="1">基礎データ!$A$1:$E$11</definedName>
    <definedName name="_xlnm.Print_Area" localSheetId="4">個人種目入力!$A$1:$W$131</definedName>
    <definedName name="_xlnm.Print_Area" localSheetId="2">'個人種目入力 (みほん)'!$A$1:$W$131</definedName>
    <definedName name="_xlnm.Print_Area" localSheetId="7">'申込書（女子）'!$A$1:$K$74</definedName>
    <definedName name="_xlnm.Print_Area" localSheetId="6">'申込書（男子）'!$A$1:$K$74</definedName>
    <definedName name="_xlnm.Print_Area" localSheetId="0">'説明・注意(はじめに)'!$A$1:$AC$140</definedName>
    <definedName name="_xlnm.Print_Titles" localSheetId="7">'申込書（女子）'!$1:$4</definedName>
    <definedName name="shozoku" localSheetId="2">'個人種目入力 (みほん)'!$H$223:$H$283</definedName>
    <definedName name="shozoku" localSheetId="7">'申込書（女子）'!$G$75:$G$98</definedName>
    <definedName name="shozoku" localSheetId="6">'申込書（男子）'!$G$75:$G$97</definedName>
    <definedName name="shozoku">個人種目入力!$H$218:$H$278</definedName>
    <definedName name="shozoku2" localSheetId="3">'リレー種目入力 (みほん)'!$E$94:$E$154</definedName>
    <definedName name="shozoku2">リレー種目入力!$E$94:$E$154</definedName>
    <definedName name="shubetsu1" localSheetId="10">#REF!</definedName>
    <definedName name="shubetsu1" localSheetId="2">'個人種目入力 (みほん)'!$AK$132:$AK$135</definedName>
    <definedName name="shubetsu1" localSheetId="7">'申込書（女子）'!#REF!</definedName>
    <definedName name="shubetsu1" localSheetId="6">'申込書（男子）'!#REF!</definedName>
    <definedName name="shubetsu1">個人種目入力!$AK$132:$AK$135</definedName>
    <definedName name="shubetsu2" localSheetId="10">#REF!</definedName>
    <definedName name="shubetsu2" localSheetId="3">'リレー種目入力 (みほん)'!$AG$70:$AG$73</definedName>
    <definedName name="shubetsu2">リレー種目入力!$AG$70:$AG$73</definedName>
    <definedName name="shumoku1" localSheetId="10">#REF!</definedName>
    <definedName name="shumoku1" localSheetId="2">'個人種目入力 (みほん)'!#REF!</definedName>
    <definedName name="shumoku1" localSheetId="7">'申込書（女子）'!#REF!</definedName>
    <definedName name="shumoku1" localSheetId="6">'申込書（男子）'!#REF!</definedName>
    <definedName name="shumoku1">個人種目入力!#REF!</definedName>
    <definedName name="shumoku2" localSheetId="10">#REF!</definedName>
    <definedName name="shumoku2" localSheetId="3">'リレー種目入力 (みほん)'!$C$71:$C$74</definedName>
    <definedName name="shumoku2">リレー種目入力!$C$71:$C$74</definedName>
    <definedName name="team2" localSheetId="10">#REF!</definedName>
    <definedName name="team2" localSheetId="3">'リレー種目入力 (みほん)'!#REF!</definedName>
    <definedName name="team2" localSheetId="7">リレー種目入力!#REF!</definedName>
    <definedName name="team2" localSheetId="6">リレー種目入力!#REF!</definedName>
    <definedName name="team2">リレー種目入力!#REF!</definedName>
    <definedName name="女" localSheetId="2">'個人種目入力 (みほん)'!$I$191:$I$209</definedName>
    <definedName name="女" localSheetId="7">'申込書（女子）'!#REF!</definedName>
    <definedName name="女" localSheetId="6">'申込書（男子）'!#REF!</definedName>
    <definedName name="女">個人種目入力!$I$191:$I$204</definedName>
    <definedName name="男" localSheetId="2">'個人種目入力 (みほん)'!$H$172:$H$190</definedName>
    <definedName name="男" localSheetId="7">'申込書（女子）'!#REF!</definedName>
    <definedName name="男" localSheetId="6">'申込書（男子）'!#REF!</definedName>
    <definedName name="男">個人種目入力!$H$172:$H$190</definedName>
  </definedNames>
  <calcPr calcId="191029"/>
</workbook>
</file>

<file path=xl/calcChain.xml><?xml version="1.0" encoding="utf-8"?>
<calcChain xmlns="http://schemas.openxmlformats.org/spreadsheetml/2006/main">
  <c r="J13" i="18" l="1"/>
  <c r="L13" i="18"/>
  <c r="O13" i="18"/>
  <c r="Q13" i="18"/>
  <c r="J19" i="18"/>
  <c r="L19" i="18"/>
  <c r="O19" i="18"/>
  <c r="Q19" i="18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D51" i="34" l="1"/>
  <c r="I51" i="34" s="1"/>
  <c r="D50" i="34"/>
  <c r="I50" i="34" s="1"/>
  <c r="D49" i="34"/>
  <c r="I49" i="34" s="1"/>
  <c r="D48" i="34"/>
  <c r="I48" i="34" s="1"/>
  <c r="D47" i="34"/>
  <c r="I47" i="34" s="1"/>
  <c r="D46" i="34"/>
  <c r="I46" i="34" s="1"/>
  <c r="D45" i="34"/>
  <c r="I45" i="34" s="1"/>
  <c r="D44" i="34"/>
  <c r="I44" i="34" s="1"/>
  <c r="D43" i="34"/>
  <c r="I43" i="34" s="1"/>
  <c r="D42" i="34"/>
  <c r="I42" i="34" s="1"/>
  <c r="D41" i="34"/>
  <c r="I41" i="34" s="1"/>
  <c r="D40" i="34"/>
  <c r="I40" i="34" s="1"/>
  <c r="D39" i="34"/>
  <c r="I39" i="34" s="1"/>
  <c r="D38" i="34"/>
  <c r="I38" i="34" s="1"/>
  <c r="D37" i="34"/>
  <c r="I37" i="34" s="1"/>
  <c r="D36" i="34"/>
  <c r="I36" i="34" s="1"/>
  <c r="D35" i="34"/>
  <c r="I35" i="34" s="1"/>
  <c r="D34" i="34"/>
  <c r="I34" i="34" s="1"/>
  <c r="D33" i="34"/>
  <c r="I33" i="34" s="1"/>
  <c r="D32" i="34"/>
  <c r="I32" i="34" s="1"/>
  <c r="D31" i="34"/>
  <c r="I31" i="34" s="1"/>
  <c r="D30" i="34"/>
  <c r="I30" i="34" s="1"/>
  <c r="D29" i="34"/>
  <c r="I29" i="34" s="1"/>
  <c r="D28" i="34"/>
  <c r="I28" i="34" s="1"/>
  <c r="D27" i="34"/>
  <c r="I27" i="34" s="1"/>
  <c r="D26" i="34"/>
  <c r="I26" i="34" s="1"/>
  <c r="D25" i="34"/>
  <c r="I25" i="34" s="1"/>
  <c r="D24" i="34"/>
  <c r="I24" i="34" s="1"/>
  <c r="D23" i="34"/>
  <c r="I23" i="34" s="1"/>
  <c r="D22" i="34"/>
  <c r="I22" i="34" s="1"/>
  <c r="D21" i="34"/>
  <c r="I21" i="34" s="1"/>
  <c r="D20" i="34"/>
  <c r="I20" i="34" s="1"/>
  <c r="D19" i="34"/>
  <c r="I19" i="34" s="1"/>
  <c r="D18" i="34"/>
  <c r="I18" i="34" s="1"/>
  <c r="D17" i="34"/>
  <c r="I17" i="34" s="1"/>
  <c r="D16" i="34"/>
  <c r="I16" i="34" s="1"/>
  <c r="D15" i="34"/>
  <c r="I15" i="34" s="1"/>
  <c r="D14" i="34"/>
  <c r="I14" i="34" s="1"/>
  <c r="D13" i="34"/>
  <c r="I13" i="34" s="1"/>
  <c r="D12" i="34"/>
  <c r="I12" i="34" s="1"/>
  <c r="D11" i="34"/>
  <c r="I11" i="34" s="1"/>
  <c r="D10" i="34"/>
  <c r="I10" i="34" s="1"/>
  <c r="D9" i="34"/>
  <c r="I9" i="34" s="1"/>
  <c r="D8" i="34"/>
  <c r="I8" i="34" s="1"/>
  <c r="D7" i="34"/>
  <c r="I7" i="34" s="1"/>
  <c r="D6" i="34"/>
  <c r="I6" i="34" s="1"/>
  <c r="D5" i="34"/>
  <c r="I5" i="34" s="1"/>
  <c r="D4" i="34"/>
  <c r="I4" i="34" s="1"/>
  <c r="D2" i="34"/>
  <c r="I2" i="34" s="1"/>
  <c r="AK51" i="34"/>
  <c r="AO51" i="34" s="1"/>
  <c r="AK50" i="34"/>
  <c r="AO50" i="34" s="1"/>
  <c r="AK49" i="34"/>
  <c r="AO49" i="34" s="1"/>
  <c r="AK48" i="34"/>
  <c r="AO48" i="34" s="1"/>
  <c r="AK47" i="34"/>
  <c r="AO47" i="34" s="1"/>
  <c r="AK46" i="34"/>
  <c r="AO46" i="34" s="1"/>
  <c r="AK45" i="34"/>
  <c r="AO45" i="34" s="1"/>
  <c r="AK44" i="34"/>
  <c r="AO44" i="34" s="1"/>
  <c r="AK43" i="34"/>
  <c r="AO43" i="34" s="1"/>
  <c r="AK42" i="34"/>
  <c r="AO42" i="34" s="1"/>
  <c r="AK41" i="34"/>
  <c r="AO41" i="34" s="1"/>
  <c r="AK40" i="34"/>
  <c r="AO40" i="34" s="1"/>
  <c r="AK39" i="34"/>
  <c r="AO39" i="34" s="1"/>
  <c r="AK38" i="34"/>
  <c r="AO38" i="34" s="1"/>
  <c r="AK37" i="34"/>
  <c r="AO37" i="34" s="1"/>
  <c r="AK36" i="34"/>
  <c r="AO36" i="34" s="1"/>
  <c r="AK35" i="34"/>
  <c r="AO35" i="34" s="1"/>
  <c r="AK34" i="34"/>
  <c r="AO34" i="34" s="1"/>
  <c r="AK33" i="34"/>
  <c r="AO33" i="34" s="1"/>
  <c r="AK32" i="34"/>
  <c r="AO32" i="34" s="1"/>
  <c r="AK31" i="34"/>
  <c r="AO31" i="34" s="1"/>
  <c r="AK30" i="34"/>
  <c r="AO30" i="34" s="1"/>
  <c r="AK29" i="34"/>
  <c r="AO29" i="34" s="1"/>
  <c r="AK28" i="34"/>
  <c r="AO28" i="34" s="1"/>
  <c r="AK27" i="34"/>
  <c r="AO27" i="34" s="1"/>
  <c r="AK26" i="34"/>
  <c r="AO26" i="34" s="1"/>
  <c r="AK25" i="34"/>
  <c r="AO25" i="34" s="1"/>
  <c r="AK24" i="34"/>
  <c r="AO24" i="34" s="1"/>
  <c r="AK23" i="34"/>
  <c r="AO23" i="34" s="1"/>
  <c r="AK22" i="34"/>
  <c r="AO22" i="34" s="1"/>
  <c r="AK21" i="34"/>
  <c r="AO21" i="34" s="1"/>
  <c r="AK20" i="34"/>
  <c r="AO20" i="34" s="1"/>
  <c r="AK19" i="34"/>
  <c r="AO19" i="34" s="1"/>
  <c r="AK18" i="34"/>
  <c r="AO18" i="34" s="1"/>
  <c r="AK17" i="34"/>
  <c r="AO17" i="34" s="1"/>
  <c r="AK16" i="34"/>
  <c r="AO16" i="34" s="1"/>
  <c r="AK15" i="34"/>
  <c r="AO15" i="34" s="1"/>
  <c r="AK14" i="34"/>
  <c r="AO14" i="34" s="1"/>
  <c r="AK13" i="34"/>
  <c r="AO13" i="34" s="1"/>
  <c r="AK12" i="34"/>
  <c r="AO12" i="34" s="1"/>
  <c r="AK11" i="34"/>
  <c r="AO11" i="34" s="1"/>
  <c r="AK10" i="34"/>
  <c r="AO10" i="34" s="1"/>
  <c r="AK9" i="34"/>
  <c r="AO9" i="34" s="1"/>
  <c r="AK8" i="34"/>
  <c r="AO8" i="34" s="1"/>
  <c r="AK7" i="34"/>
  <c r="AO7" i="34" s="1"/>
  <c r="AK6" i="34"/>
  <c r="AO6" i="34" s="1"/>
  <c r="AK5" i="34"/>
  <c r="AO5" i="34" s="1"/>
  <c r="AK4" i="34"/>
  <c r="AO4" i="34" s="1"/>
  <c r="AK3" i="34"/>
  <c r="AO3" i="34" s="1"/>
  <c r="H138" i="34"/>
  <c r="H137" i="34"/>
  <c r="H136" i="34"/>
  <c r="H135" i="34"/>
  <c r="H134" i="34"/>
  <c r="H133" i="34"/>
  <c r="H132" i="34"/>
  <c r="H131" i="34"/>
  <c r="H130" i="34"/>
  <c r="H129" i="34"/>
  <c r="H128" i="34"/>
  <c r="H127" i="34"/>
  <c r="AO138" i="34"/>
  <c r="AO137" i="34"/>
  <c r="AO136" i="34"/>
  <c r="AO135" i="34"/>
  <c r="AO134" i="34"/>
  <c r="AO133" i="34"/>
  <c r="AO132" i="34"/>
  <c r="AO131" i="34"/>
  <c r="AO130" i="34"/>
  <c r="AO129" i="34"/>
  <c r="AO128" i="34"/>
  <c r="AO127" i="34"/>
  <c r="AN30" i="39"/>
  <c r="AI30" i="39"/>
  <c r="AD30" i="39"/>
  <c r="AL30" i="39" s="1"/>
  <c r="X30" i="39"/>
  <c r="AA30" i="39" s="1"/>
  <c r="AC30" i="39" s="1"/>
  <c r="W30" i="39"/>
  <c r="AN29" i="39"/>
  <c r="AI29" i="39"/>
  <c r="AD29" i="39"/>
  <c r="AL29" i="39" s="1"/>
  <c r="AA29" i="39"/>
  <c r="AC29" i="39" s="1"/>
  <c r="X29" i="39"/>
  <c r="Z29" i="39" s="1"/>
  <c r="W29" i="39"/>
  <c r="AN28" i="39"/>
  <c r="AL28" i="39"/>
  <c r="AI28" i="39"/>
  <c r="AD28" i="39"/>
  <c r="AK28" i="39" s="1"/>
  <c r="X28" i="39"/>
  <c r="AA28" i="39" s="1"/>
  <c r="AC28" i="39" s="1"/>
  <c r="W28" i="39"/>
  <c r="AN27" i="39"/>
  <c r="AI27" i="39"/>
  <c r="AD27" i="39"/>
  <c r="AH27" i="39" s="1"/>
  <c r="Z27" i="39"/>
  <c r="Y27" i="39"/>
  <c r="X27" i="39"/>
  <c r="AA27" i="39" s="1"/>
  <c r="AC27" i="39" s="1"/>
  <c r="W27" i="39"/>
  <c r="AN26" i="39"/>
  <c r="AI26" i="39"/>
  <c r="AD26" i="39"/>
  <c r="AH26" i="39" s="1"/>
  <c r="X26" i="39"/>
  <c r="Y26" i="39" s="1"/>
  <c r="W26" i="39"/>
  <c r="AN25" i="39"/>
  <c r="AI25" i="39"/>
  <c r="AD25" i="39"/>
  <c r="AG25" i="39" s="1"/>
  <c r="AA25" i="39"/>
  <c r="AC25" i="39" s="1"/>
  <c r="Z25" i="39"/>
  <c r="X25" i="39"/>
  <c r="Y25" i="39" s="1"/>
  <c r="W25" i="39"/>
  <c r="AB25" i="39" s="1"/>
  <c r="U25" i="39"/>
  <c r="AN24" i="39"/>
  <c r="AI24" i="39"/>
  <c r="AD24" i="39"/>
  <c r="AH24" i="39" s="1"/>
  <c r="X24" i="39"/>
  <c r="Y24" i="39" s="1"/>
  <c r="W24" i="39"/>
  <c r="AN23" i="39"/>
  <c r="AI23" i="39"/>
  <c r="AD23" i="39"/>
  <c r="AG23" i="39" s="1"/>
  <c r="AA23" i="39"/>
  <c r="AC23" i="39" s="1"/>
  <c r="Y23" i="39"/>
  <c r="X23" i="39"/>
  <c r="Z23" i="39" s="1"/>
  <c r="W23" i="39"/>
  <c r="AN22" i="39"/>
  <c r="AL22" i="39"/>
  <c r="AK22" i="39"/>
  <c r="AI22" i="39"/>
  <c r="AE22" i="39"/>
  <c r="AD22" i="39"/>
  <c r="AH22" i="39" s="1"/>
  <c r="X22" i="39"/>
  <c r="AA22" i="39" s="1"/>
  <c r="AC22" i="39" s="1"/>
  <c r="W22" i="39"/>
  <c r="AN21" i="39"/>
  <c r="AI21" i="39"/>
  <c r="AD21" i="39"/>
  <c r="AE21" i="39" s="1"/>
  <c r="X21" i="39"/>
  <c r="AA21" i="39" s="1"/>
  <c r="AC21" i="39" s="1"/>
  <c r="W21" i="39"/>
  <c r="AN20" i="39"/>
  <c r="AI20" i="39"/>
  <c r="AD20" i="39"/>
  <c r="AK20" i="39" s="1"/>
  <c r="X20" i="39"/>
  <c r="AA20" i="39" s="1"/>
  <c r="AC20" i="39" s="1"/>
  <c r="W20" i="39"/>
  <c r="AN19" i="39"/>
  <c r="AI19" i="39"/>
  <c r="AD19" i="39"/>
  <c r="AL19" i="39" s="1"/>
  <c r="X19" i="39"/>
  <c r="AA19" i="39" s="1"/>
  <c r="AC19" i="39" s="1"/>
  <c r="W19" i="39"/>
  <c r="AB19" i="39" s="1"/>
  <c r="U19" i="39"/>
  <c r="Q19" i="39"/>
  <c r="O19" i="39"/>
  <c r="L19" i="39"/>
  <c r="J19" i="39"/>
  <c r="AN18" i="39"/>
  <c r="AI18" i="39"/>
  <c r="AG18" i="39"/>
  <c r="AE18" i="39"/>
  <c r="AD18" i="39"/>
  <c r="AH18" i="39" s="1"/>
  <c r="X18" i="39"/>
  <c r="Y18" i="39" s="1"/>
  <c r="W18" i="39"/>
  <c r="AN17" i="39"/>
  <c r="AI17" i="39"/>
  <c r="AD17" i="39"/>
  <c r="AG17" i="39" s="1"/>
  <c r="X17" i="39"/>
  <c r="AA17" i="39" s="1"/>
  <c r="AC17" i="39" s="1"/>
  <c r="W17" i="39"/>
  <c r="AN16" i="39"/>
  <c r="AI16" i="39"/>
  <c r="AD16" i="39"/>
  <c r="AF16" i="39" s="1"/>
  <c r="X16" i="39"/>
  <c r="AA16" i="39" s="1"/>
  <c r="AC16" i="39" s="1"/>
  <c r="W16" i="39"/>
  <c r="AN15" i="39"/>
  <c r="AI15" i="39"/>
  <c r="AD15" i="39"/>
  <c r="AE15" i="39" s="1"/>
  <c r="X15" i="39"/>
  <c r="AA15" i="39" s="1"/>
  <c r="AC15" i="39" s="1"/>
  <c r="W15" i="39"/>
  <c r="AN14" i="39"/>
  <c r="AI14" i="39"/>
  <c r="AG14" i="39"/>
  <c r="AD14" i="39"/>
  <c r="AK14" i="39" s="1"/>
  <c r="X14" i="39"/>
  <c r="AA14" i="39" s="1"/>
  <c r="AC14" i="39" s="1"/>
  <c r="W14" i="39"/>
  <c r="AN13" i="39"/>
  <c r="AI13" i="39"/>
  <c r="AD13" i="39"/>
  <c r="AL13" i="39" s="1"/>
  <c r="X13" i="39"/>
  <c r="AA13" i="39" s="1"/>
  <c r="AC13" i="39" s="1"/>
  <c r="W13" i="39"/>
  <c r="AB13" i="39" s="1"/>
  <c r="U13" i="39"/>
  <c r="Q13" i="39"/>
  <c r="O13" i="39"/>
  <c r="L13" i="39"/>
  <c r="J13" i="39"/>
  <c r="AN12" i="39"/>
  <c r="AI12" i="39"/>
  <c r="AD12" i="39"/>
  <c r="AH12" i="39" s="1"/>
  <c r="Z12" i="39"/>
  <c r="X12" i="39"/>
  <c r="Y12" i="39" s="1"/>
  <c r="W12" i="39"/>
  <c r="AN11" i="39"/>
  <c r="AI11" i="39"/>
  <c r="AD11" i="39"/>
  <c r="AG11" i="39" s="1"/>
  <c r="AA11" i="39"/>
  <c r="AC11" i="39" s="1"/>
  <c r="Z11" i="39"/>
  <c r="Y11" i="39"/>
  <c r="X11" i="39"/>
  <c r="W11" i="39"/>
  <c r="AN10" i="39"/>
  <c r="AI10" i="39"/>
  <c r="AD10" i="39"/>
  <c r="AF10" i="39" s="1"/>
  <c r="X10" i="39"/>
  <c r="AA10" i="39" s="1"/>
  <c r="AC10" i="39" s="1"/>
  <c r="W10" i="39"/>
  <c r="AN9" i="39"/>
  <c r="AI9" i="39"/>
  <c r="AD9" i="39"/>
  <c r="AL9" i="39" s="1"/>
  <c r="AG9" i="39" s="1"/>
  <c r="X9" i="39"/>
  <c r="AA9" i="39" s="1"/>
  <c r="AC9" i="39" s="1"/>
  <c r="W9" i="39"/>
  <c r="AN8" i="39"/>
  <c r="AI8" i="39"/>
  <c r="AD8" i="39"/>
  <c r="AL8" i="39" s="1"/>
  <c r="X8" i="39"/>
  <c r="AA8" i="39" s="1"/>
  <c r="AC8" i="39" s="1"/>
  <c r="W8" i="39"/>
  <c r="AN7" i="39"/>
  <c r="AI7" i="39"/>
  <c r="AD7" i="39"/>
  <c r="AL7" i="39" s="1"/>
  <c r="X7" i="39"/>
  <c r="AA7" i="39" s="1"/>
  <c r="AC7" i="39" s="1"/>
  <c r="W7" i="39"/>
  <c r="AB7" i="39" s="1"/>
  <c r="U7" i="39"/>
  <c r="V4" i="39" s="1"/>
  <c r="Q7" i="39"/>
  <c r="O7" i="39"/>
  <c r="L7" i="39"/>
  <c r="J7" i="39"/>
  <c r="AF4" i="39"/>
  <c r="AH4" i="39" s="1"/>
  <c r="L4" i="39"/>
  <c r="C4" i="39"/>
  <c r="C3" i="39"/>
  <c r="AR131" i="38"/>
  <c r="AP131" i="38"/>
  <c r="AN131" i="38"/>
  <c r="AM131" i="38"/>
  <c r="AI131" i="38"/>
  <c r="AH131" i="38"/>
  <c r="AO131" i="38" s="1"/>
  <c r="AB131" i="38"/>
  <c r="AA131" i="38"/>
  <c r="AF131" i="38" s="1"/>
  <c r="AR130" i="38"/>
  <c r="AP130" i="38"/>
  <c r="AN130" i="38"/>
  <c r="AM130" i="38"/>
  <c r="AK130" i="38"/>
  <c r="AH130" i="38"/>
  <c r="AO130" i="38" s="1"/>
  <c r="AB130" i="38"/>
  <c r="AA130" i="38"/>
  <c r="AF130" i="38" s="1"/>
  <c r="U130" i="38"/>
  <c r="S130" i="38"/>
  <c r="P130" i="38"/>
  <c r="AR129" i="38"/>
  <c r="AP129" i="38"/>
  <c r="AN129" i="38"/>
  <c r="AM129" i="38"/>
  <c r="AH129" i="38"/>
  <c r="AL129" i="38" s="1"/>
  <c r="AB129" i="38"/>
  <c r="AA129" i="38"/>
  <c r="AF129" i="38" s="1"/>
  <c r="U129" i="38"/>
  <c r="S129" i="38"/>
  <c r="P129" i="38"/>
  <c r="AR128" i="38"/>
  <c r="AP128" i="38"/>
  <c r="AN128" i="38"/>
  <c r="AM128" i="38"/>
  <c r="AH128" i="38"/>
  <c r="AO128" i="38" s="1"/>
  <c r="AB128" i="38"/>
  <c r="AE128" i="38" s="1"/>
  <c r="AA128" i="38"/>
  <c r="AF128" i="38" s="1"/>
  <c r="U128" i="38"/>
  <c r="S128" i="38"/>
  <c r="P128" i="38"/>
  <c r="AR127" i="38"/>
  <c r="AP127" i="38"/>
  <c r="AN127" i="38"/>
  <c r="AM127" i="38"/>
  <c r="AH127" i="38"/>
  <c r="AB127" i="38"/>
  <c r="AD127" i="38" s="1"/>
  <c r="AA127" i="38"/>
  <c r="AF127" i="38" s="1"/>
  <c r="U127" i="38"/>
  <c r="S127" i="38"/>
  <c r="P127" i="38"/>
  <c r="AR126" i="38"/>
  <c r="AP126" i="38"/>
  <c r="AN126" i="38"/>
  <c r="AM126" i="38"/>
  <c r="AK126" i="38"/>
  <c r="AH126" i="38"/>
  <c r="AC126" i="38"/>
  <c r="AB126" i="38"/>
  <c r="AE126" i="38" s="1"/>
  <c r="AA126" i="38"/>
  <c r="AF126" i="38" s="1"/>
  <c r="U126" i="38"/>
  <c r="S126" i="38"/>
  <c r="P126" i="38"/>
  <c r="AR125" i="38"/>
  <c r="AP125" i="38"/>
  <c r="AN125" i="38"/>
  <c r="AM125" i="38"/>
  <c r="AH125" i="38"/>
  <c r="AB125" i="38"/>
  <c r="AD125" i="38" s="1"/>
  <c r="AA125" i="38"/>
  <c r="AF125" i="38" s="1"/>
  <c r="U125" i="38"/>
  <c r="S125" i="38"/>
  <c r="P125" i="38"/>
  <c r="AR124" i="38"/>
  <c r="AP124" i="38"/>
  <c r="AN124" i="38"/>
  <c r="AM124" i="38"/>
  <c r="AH124" i="38"/>
  <c r="AB124" i="38"/>
  <c r="AE124" i="38" s="1"/>
  <c r="AA124" i="38"/>
  <c r="AF124" i="38" s="1"/>
  <c r="U124" i="38"/>
  <c r="S124" i="38"/>
  <c r="P124" i="38"/>
  <c r="AR123" i="38"/>
  <c r="AP123" i="38"/>
  <c r="AN123" i="38"/>
  <c r="AM123" i="38"/>
  <c r="AH123" i="38"/>
  <c r="AK123" i="38" s="1"/>
  <c r="AE123" i="38"/>
  <c r="AB123" i="38"/>
  <c r="AD123" i="38" s="1"/>
  <c r="AA123" i="38"/>
  <c r="AF123" i="38" s="1"/>
  <c r="AG123" i="38" s="1"/>
  <c r="U123" i="38"/>
  <c r="S123" i="38"/>
  <c r="P123" i="38"/>
  <c r="AR122" i="38"/>
  <c r="AP122" i="38"/>
  <c r="AN122" i="38"/>
  <c r="AM122" i="38"/>
  <c r="AI122" i="38"/>
  <c r="AH122" i="38"/>
  <c r="AO122" i="38" s="1"/>
  <c r="AC122" i="38"/>
  <c r="AB122" i="38"/>
  <c r="AE122" i="38" s="1"/>
  <c r="AA122" i="38"/>
  <c r="AF122" i="38" s="1"/>
  <c r="U122" i="38"/>
  <c r="S122" i="38"/>
  <c r="P122" i="38"/>
  <c r="AR121" i="38"/>
  <c r="AP121" i="38"/>
  <c r="AO121" i="38"/>
  <c r="AN121" i="38"/>
  <c r="AM121" i="38"/>
  <c r="AH121" i="38"/>
  <c r="AB121" i="38"/>
  <c r="AD121" i="38" s="1"/>
  <c r="AA121" i="38"/>
  <c r="AF121" i="38" s="1"/>
  <c r="U121" i="38"/>
  <c r="S121" i="38"/>
  <c r="P121" i="38"/>
  <c r="AR120" i="38"/>
  <c r="AP120" i="38"/>
  <c r="AN120" i="38"/>
  <c r="AM120" i="38"/>
  <c r="AH120" i="38"/>
  <c r="AB120" i="38"/>
  <c r="AA120" i="38"/>
  <c r="AF120" i="38" s="1"/>
  <c r="U120" i="38"/>
  <c r="S120" i="38"/>
  <c r="P120" i="38"/>
  <c r="AR119" i="38"/>
  <c r="AP119" i="38"/>
  <c r="AN119" i="38"/>
  <c r="AM119" i="38"/>
  <c r="AH119" i="38"/>
  <c r="AK119" i="38" s="1"/>
  <c r="AB119" i="38"/>
  <c r="AD119" i="38" s="1"/>
  <c r="AA119" i="38"/>
  <c r="AF119" i="38" s="1"/>
  <c r="U119" i="38"/>
  <c r="S119" i="38"/>
  <c r="P119" i="38"/>
  <c r="AR118" i="38"/>
  <c r="AP118" i="38"/>
  <c r="AN118" i="38"/>
  <c r="AM118" i="38"/>
  <c r="AH118" i="38"/>
  <c r="AO118" i="38" s="1"/>
  <c r="AB118" i="38"/>
  <c r="AE118" i="38" s="1"/>
  <c r="AA118" i="38"/>
  <c r="AF118" i="38" s="1"/>
  <c r="AG118" i="38" s="1"/>
  <c r="U118" i="38"/>
  <c r="S118" i="38"/>
  <c r="P118" i="38"/>
  <c r="AR117" i="38"/>
  <c r="AP117" i="38"/>
  <c r="AN117" i="38"/>
  <c r="AM117" i="38"/>
  <c r="AJ117" i="38"/>
  <c r="AH117" i="38"/>
  <c r="AK117" i="38" s="1"/>
  <c r="AE117" i="38"/>
  <c r="AB117" i="38"/>
  <c r="AD117" i="38" s="1"/>
  <c r="AA117" i="38"/>
  <c r="AF117" i="38" s="1"/>
  <c r="U117" i="38"/>
  <c r="S117" i="38"/>
  <c r="P117" i="38"/>
  <c r="AR116" i="38"/>
  <c r="AP116" i="38"/>
  <c r="AN116" i="38"/>
  <c r="AM116" i="38"/>
  <c r="AI116" i="38"/>
  <c r="AH116" i="38"/>
  <c r="AO116" i="38" s="1"/>
  <c r="AB116" i="38"/>
  <c r="AC116" i="38" s="1"/>
  <c r="AA116" i="38"/>
  <c r="AF116" i="38" s="1"/>
  <c r="U116" i="38"/>
  <c r="S116" i="38"/>
  <c r="P116" i="38"/>
  <c r="AR115" i="38"/>
  <c r="AP115" i="38"/>
  <c r="AN115" i="38"/>
  <c r="AM115" i="38"/>
  <c r="AJ115" i="38"/>
  <c r="AI115" i="38"/>
  <c r="AH115" i="38"/>
  <c r="AK115" i="38" s="1"/>
  <c r="AB115" i="38"/>
  <c r="AA115" i="38"/>
  <c r="AF115" i="38" s="1"/>
  <c r="U115" i="38"/>
  <c r="S115" i="38"/>
  <c r="P115" i="38"/>
  <c r="AR114" i="38"/>
  <c r="AP114" i="38"/>
  <c r="AN114" i="38"/>
  <c r="AM114" i="38"/>
  <c r="AI114" i="38"/>
  <c r="AH114" i="38"/>
  <c r="AO114" i="38" s="1"/>
  <c r="AB114" i="38"/>
  <c r="AD114" i="38" s="1"/>
  <c r="AA114" i="38"/>
  <c r="AF114" i="38" s="1"/>
  <c r="U114" i="38"/>
  <c r="S114" i="38"/>
  <c r="P114" i="38"/>
  <c r="AR113" i="38"/>
  <c r="AP113" i="38"/>
  <c r="AN113" i="38"/>
  <c r="AM113" i="38"/>
  <c r="AJ113" i="38"/>
  <c r="AI113" i="38"/>
  <c r="AH113" i="38"/>
  <c r="AK113" i="38" s="1"/>
  <c r="AB113" i="38"/>
  <c r="AD113" i="38" s="1"/>
  <c r="AA113" i="38"/>
  <c r="AF113" i="38" s="1"/>
  <c r="U113" i="38"/>
  <c r="S113" i="38"/>
  <c r="P113" i="38"/>
  <c r="AR112" i="38"/>
  <c r="AP112" i="38"/>
  <c r="AN112" i="38"/>
  <c r="AM112" i="38"/>
  <c r="AI112" i="38"/>
  <c r="AH112" i="38"/>
  <c r="AK112" i="38" s="1"/>
  <c r="AE112" i="38"/>
  <c r="AB112" i="38"/>
  <c r="AD112" i="38" s="1"/>
  <c r="AA112" i="38"/>
  <c r="AF112" i="38" s="1"/>
  <c r="U112" i="38"/>
  <c r="S112" i="38"/>
  <c r="P112" i="38"/>
  <c r="AR111" i="38"/>
  <c r="AP111" i="38"/>
  <c r="AN111" i="38"/>
  <c r="AM111" i="38"/>
  <c r="AH111" i="38"/>
  <c r="AB111" i="38"/>
  <c r="AA111" i="38"/>
  <c r="AF111" i="38" s="1"/>
  <c r="U111" i="38"/>
  <c r="S111" i="38"/>
  <c r="P111" i="38"/>
  <c r="AR110" i="38"/>
  <c r="AP110" i="38"/>
  <c r="AN110" i="38"/>
  <c r="AM110" i="38"/>
  <c r="AH110" i="38"/>
  <c r="AO110" i="38" s="1"/>
  <c r="AB110" i="38"/>
  <c r="AD110" i="38" s="1"/>
  <c r="AA110" i="38"/>
  <c r="AF110" i="38" s="1"/>
  <c r="U110" i="38"/>
  <c r="S110" i="38"/>
  <c r="P110" i="38"/>
  <c r="AR109" i="38"/>
  <c r="AP109" i="38"/>
  <c r="AN109" i="38"/>
  <c r="AM109" i="38"/>
  <c r="AH109" i="38"/>
  <c r="AB109" i="38"/>
  <c r="AE109" i="38" s="1"/>
  <c r="AA109" i="38"/>
  <c r="AF109" i="38" s="1"/>
  <c r="U109" i="38"/>
  <c r="S109" i="38"/>
  <c r="P109" i="38"/>
  <c r="AR108" i="38"/>
  <c r="AP108" i="38"/>
  <c r="AN108" i="38"/>
  <c r="AM108" i="38"/>
  <c r="AK108" i="38"/>
  <c r="AH108" i="38"/>
  <c r="AO108" i="38" s="1"/>
  <c r="AB108" i="38"/>
  <c r="AD108" i="38" s="1"/>
  <c r="AA108" i="38"/>
  <c r="AF108" i="38" s="1"/>
  <c r="U108" i="38"/>
  <c r="S108" i="38"/>
  <c r="P108" i="38"/>
  <c r="AR107" i="38"/>
  <c r="AP107" i="38"/>
  <c r="AN107" i="38"/>
  <c r="AM107" i="38"/>
  <c r="AH107" i="38"/>
  <c r="AK107" i="38" s="1"/>
  <c r="AE107" i="38"/>
  <c r="AB107" i="38"/>
  <c r="AA107" i="38"/>
  <c r="AF107" i="38" s="1"/>
  <c r="AG107" i="38" s="1"/>
  <c r="U107" i="38"/>
  <c r="S107" i="38"/>
  <c r="P107" i="38"/>
  <c r="AR106" i="38"/>
  <c r="AP106" i="38"/>
  <c r="AN106" i="38"/>
  <c r="AM106" i="38"/>
  <c r="AH106" i="38"/>
  <c r="AO106" i="38" s="1"/>
  <c r="AB106" i="38"/>
  <c r="AA106" i="38"/>
  <c r="AF106" i="38" s="1"/>
  <c r="U106" i="38"/>
  <c r="S106" i="38"/>
  <c r="P106" i="38"/>
  <c r="AR105" i="38"/>
  <c r="AP105" i="38"/>
  <c r="AO105" i="38"/>
  <c r="AN105" i="38"/>
  <c r="AM105" i="38"/>
  <c r="AH105" i="38"/>
  <c r="AK105" i="38" s="1"/>
  <c r="AB105" i="38"/>
  <c r="AA105" i="38"/>
  <c r="AF105" i="38" s="1"/>
  <c r="U105" i="38"/>
  <c r="S105" i="38"/>
  <c r="P105" i="38"/>
  <c r="AR104" i="38"/>
  <c r="AP104" i="38"/>
  <c r="AN104" i="38"/>
  <c r="AM104" i="38"/>
  <c r="AH104" i="38"/>
  <c r="AK104" i="38" s="1"/>
  <c r="AB104" i="38"/>
  <c r="AD104" i="38" s="1"/>
  <c r="AA104" i="38"/>
  <c r="AF104" i="38" s="1"/>
  <c r="U104" i="38"/>
  <c r="S104" i="38"/>
  <c r="P104" i="38"/>
  <c r="AR103" i="38"/>
  <c r="AP103" i="38"/>
  <c r="AN103" i="38"/>
  <c r="AM103" i="38"/>
  <c r="AL103" i="38"/>
  <c r="AI103" i="38"/>
  <c r="AH103" i="38"/>
  <c r="AK103" i="38" s="1"/>
  <c r="AB103" i="38"/>
  <c r="AD103" i="38" s="1"/>
  <c r="AA103" i="38"/>
  <c r="AF103" i="38" s="1"/>
  <c r="U103" i="38"/>
  <c r="S103" i="38"/>
  <c r="P103" i="38"/>
  <c r="AR102" i="38"/>
  <c r="AP102" i="38"/>
  <c r="AN102" i="38"/>
  <c r="AM102" i="38"/>
  <c r="AK102" i="38"/>
  <c r="AH102" i="38"/>
  <c r="AI102" i="38" s="1"/>
  <c r="AB102" i="38"/>
  <c r="AC102" i="38" s="1"/>
  <c r="AA102" i="38"/>
  <c r="AF102" i="38" s="1"/>
  <c r="U102" i="38"/>
  <c r="S102" i="38"/>
  <c r="P102" i="38"/>
  <c r="AR101" i="38"/>
  <c r="AP101" i="38"/>
  <c r="AN101" i="38"/>
  <c r="AM101" i="38"/>
  <c r="AH101" i="38"/>
  <c r="AK101" i="38" s="1"/>
  <c r="AB101" i="38"/>
  <c r="AC101" i="38" s="1"/>
  <c r="AA101" i="38"/>
  <c r="AF101" i="38" s="1"/>
  <c r="U101" i="38"/>
  <c r="S101" i="38"/>
  <c r="P101" i="38"/>
  <c r="AR100" i="38"/>
  <c r="AP100" i="38"/>
  <c r="AN100" i="38"/>
  <c r="AM100" i="38"/>
  <c r="AH100" i="38"/>
  <c r="AK100" i="38" s="1"/>
  <c r="AB100" i="38"/>
  <c r="AC100" i="38" s="1"/>
  <c r="AA100" i="38"/>
  <c r="AF100" i="38" s="1"/>
  <c r="U100" i="38"/>
  <c r="S100" i="38"/>
  <c r="P100" i="38"/>
  <c r="AR99" i="38"/>
  <c r="AP99" i="38"/>
  <c r="AO99" i="38"/>
  <c r="AN99" i="38"/>
  <c r="AM99" i="38"/>
  <c r="AH99" i="38"/>
  <c r="AK99" i="38" s="1"/>
  <c r="AB99" i="38"/>
  <c r="AC99" i="38" s="1"/>
  <c r="AA99" i="38"/>
  <c r="AF99" i="38" s="1"/>
  <c r="U99" i="38"/>
  <c r="S99" i="38"/>
  <c r="P99" i="38"/>
  <c r="AR98" i="38"/>
  <c r="AP98" i="38"/>
  <c r="AN98" i="38"/>
  <c r="AM98" i="38"/>
  <c r="AH98" i="38"/>
  <c r="AI98" i="38" s="1"/>
  <c r="AF98" i="38"/>
  <c r="AC98" i="38"/>
  <c r="AB98" i="38"/>
  <c r="AD98" i="38" s="1"/>
  <c r="AA98" i="38"/>
  <c r="U98" i="38"/>
  <c r="S98" i="38"/>
  <c r="P98" i="38"/>
  <c r="AR97" i="38"/>
  <c r="AP97" i="38"/>
  <c r="AN97" i="38"/>
  <c r="AM97" i="38"/>
  <c r="AH97" i="38"/>
  <c r="AL97" i="38" s="1"/>
  <c r="AD97" i="38"/>
  <c r="AB97" i="38"/>
  <c r="AC97" i="38" s="1"/>
  <c r="AA97" i="38"/>
  <c r="AF97" i="38" s="1"/>
  <c r="U97" i="38"/>
  <c r="S97" i="38"/>
  <c r="P97" i="38"/>
  <c r="AR96" i="38"/>
  <c r="AP96" i="38"/>
  <c r="AN96" i="38"/>
  <c r="AM96" i="38"/>
  <c r="AJ96" i="38"/>
  <c r="AI96" i="38"/>
  <c r="AH96" i="38"/>
  <c r="AK96" i="38" s="1"/>
  <c r="AB96" i="38"/>
  <c r="AD96" i="38" s="1"/>
  <c r="AA96" i="38"/>
  <c r="AF96" i="38" s="1"/>
  <c r="U96" i="38"/>
  <c r="S96" i="38"/>
  <c r="P96" i="38"/>
  <c r="AR95" i="38"/>
  <c r="AP95" i="38"/>
  <c r="AN95" i="38"/>
  <c r="AM95" i="38"/>
  <c r="AH95" i="38"/>
  <c r="AB95" i="38"/>
  <c r="AD95" i="38" s="1"/>
  <c r="AA95" i="38"/>
  <c r="AF95" i="38" s="1"/>
  <c r="U95" i="38"/>
  <c r="S95" i="38"/>
  <c r="P95" i="38"/>
  <c r="AR94" i="38"/>
  <c r="AP94" i="38"/>
  <c r="AN94" i="38"/>
  <c r="AM94" i="38"/>
  <c r="AH94" i="38"/>
  <c r="AK94" i="38" s="1"/>
  <c r="AB94" i="38"/>
  <c r="AC94" i="38" s="1"/>
  <c r="AA94" i="38"/>
  <c r="AF94" i="38" s="1"/>
  <c r="U94" i="38"/>
  <c r="S94" i="38"/>
  <c r="P94" i="38"/>
  <c r="AR93" i="38"/>
  <c r="AP93" i="38"/>
  <c r="AN93" i="38"/>
  <c r="AM93" i="38"/>
  <c r="AH93" i="38"/>
  <c r="AK93" i="38" s="1"/>
  <c r="AB93" i="38"/>
  <c r="AA93" i="38"/>
  <c r="AF93" i="38" s="1"/>
  <c r="U93" i="38"/>
  <c r="S93" i="38"/>
  <c r="P93" i="38"/>
  <c r="AR92" i="38"/>
  <c r="AP92" i="38"/>
  <c r="AN92" i="38"/>
  <c r="AM92" i="38"/>
  <c r="AH92" i="38"/>
  <c r="AE92" i="38"/>
  <c r="AD92" i="38"/>
  <c r="AC92" i="38"/>
  <c r="AB92" i="38"/>
  <c r="AA92" i="38"/>
  <c r="AF92" i="38" s="1"/>
  <c r="U92" i="38"/>
  <c r="S92" i="38"/>
  <c r="P92" i="38"/>
  <c r="AR91" i="38"/>
  <c r="AP91" i="38"/>
  <c r="AN91" i="38"/>
  <c r="AM91" i="38"/>
  <c r="AJ91" i="38"/>
  <c r="AI91" i="38"/>
  <c r="AH91" i="38"/>
  <c r="AK91" i="38" s="1"/>
  <c r="AB91" i="38"/>
  <c r="AC91" i="38" s="1"/>
  <c r="AA91" i="38"/>
  <c r="AF91" i="38" s="1"/>
  <c r="U91" i="38"/>
  <c r="S91" i="38"/>
  <c r="P91" i="38"/>
  <c r="AR90" i="38"/>
  <c r="AP90" i="38"/>
  <c r="AN90" i="38"/>
  <c r="AM90" i="38"/>
  <c r="AH90" i="38"/>
  <c r="AO90" i="38" s="1"/>
  <c r="AB90" i="38"/>
  <c r="AC90" i="38" s="1"/>
  <c r="AA90" i="38"/>
  <c r="AF90" i="38" s="1"/>
  <c r="U90" i="38"/>
  <c r="S90" i="38"/>
  <c r="P90" i="38"/>
  <c r="AR89" i="38"/>
  <c r="AP89" i="38"/>
  <c r="AN89" i="38"/>
  <c r="AM89" i="38"/>
  <c r="AH89" i="38"/>
  <c r="AB89" i="38"/>
  <c r="AE89" i="38" s="1"/>
  <c r="AA89" i="38"/>
  <c r="AF89" i="38" s="1"/>
  <c r="U89" i="38"/>
  <c r="S89" i="38"/>
  <c r="P89" i="38"/>
  <c r="AR88" i="38"/>
  <c r="AP88" i="38"/>
  <c r="AN88" i="38"/>
  <c r="AM88" i="38"/>
  <c r="AH88" i="38"/>
  <c r="AB88" i="38"/>
  <c r="AA88" i="38"/>
  <c r="AF88" i="38" s="1"/>
  <c r="U88" i="38"/>
  <c r="S88" i="38"/>
  <c r="P88" i="38"/>
  <c r="AR87" i="38"/>
  <c r="AP87" i="38"/>
  <c r="AN87" i="38"/>
  <c r="AM87" i="38"/>
  <c r="AI87" i="38"/>
  <c r="AH87" i="38"/>
  <c r="AO87" i="38" s="1"/>
  <c r="AB87" i="38"/>
  <c r="AA87" i="38"/>
  <c r="AF87" i="38" s="1"/>
  <c r="U87" i="38"/>
  <c r="S87" i="38"/>
  <c r="P87" i="38"/>
  <c r="AR86" i="38"/>
  <c r="AP86" i="38"/>
  <c r="AN86" i="38"/>
  <c r="AM86" i="38"/>
  <c r="AH86" i="38"/>
  <c r="AI86" i="38" s="1"/>
  <c r="AB86" i="38"/>
  <c r="AC86" i="38" s="1"/>
  <c r="AA86" i="38"/>
  <c r="AF86" i="38" s="1"/>
  <c r="U86" i="38"/>
  <c r="S86" i="38"/>
  <c r="P86" i="38"/>
  <c r="AR85" i="38"/>
  <c r="AP85" i="38"/>
  <c r="AN85" i="38"/>
  <c r="AM85" i="38"/>
  <c r="AH85" i="38"/>
  <c r="AB85" i="38"/>
  <c r="AA85" i="38"/>
  <c r="AF85" i="38" s="1"/>
  <c r="U85" i="38"/>
  <c r="S85" i="38"/>
  <c r="P85" i="38"/>
  <c r="AR84" i="38"/>
  <c r="AP84" i="38"/>
  <c r="AN84" i="38"/>
  <c r="AM84" i="38"/>
  <c r="AH84" i="38"/>
  <c r="AF84" i="38"/>
  <c r="AB84" i="38"/>
  <c r="AD84" i="38" s="1"/>
  <c r="AA84" i="38"/>
  <c r="U84" i="38"/>
  <c r="S84" i="38"/>
  <c r="P84" i="38"/>
  <c r="AR83" i="38"/>
  <c r="AP83" i="38"/>
  <c r="AN83" i="38"/>
  <c r="AM83" i="38"/>
  <c r="AI83" i="38"/>
  <c r="AH83" i="38"/>
  <c r="AO83" i="38" s="1"/>
  <c r="AD83" i="38"/>
  <c r="AB83" i="38"/>
  <c r="AA83" i="38"/>
  <c r="AF83" i="38" s="1"/>
  <c r="U83" i="38"/>
  <c r="S83" i="38"/>
  <c r="P83" i="38"/>
  <c r="AR82" i="38"/>
  <c r="AP82" i="38"/>
  <c r="AN82" i="38"/>
  <c r="AM82" i="38"/>
  <c r="AH82" i="38"/>
  <c r="AB82" i="38"/>
  <c r="AC82" i="38" s="1"/>
  <c r="AA82" i="38"/>
  <c r="AF82" i="38" s="1"/>
  <c r="U82" i="38"/>
  <c r="S82" i="38"/>
  <c r="P82" i="38"/>
  <c r="AR81" i="38"/>
  <c r="AP81" i="38"/>
  <c r="AN81" i="38"/>
  <c r="AM81" i="38"/>
  <c r="AL81" i="38"/>
  <c r="AI81" i="38"/>
  <c r="AH81" i="38"/>
  <c r="AO81" i="38" s="1"/>
  <c r="AB81" i="38"/>
  <c r="AD81" i="38" s="1"/>
  <c r="AA81" i="38"/>
  <c r="AF81" i="38" s="1"/>
  <c r="U81" i="38"/>
  <c r="S81" i="38"/>
  <c r="P81" i="38"/>
  <c r="AR80" i="38"/>
  <c r="AP80" i="38"/>
  <c r="AN80" i="38"/>
  <c r="AM80" i="38"/>
  <c r="AH80" i="38"/>
  <c r="AB80" i="38"/>
  <c r="AA80" i="38"/>
  <c r="AF80" i="38" s="1"/>
  <c r="U80" i="38"/>
  <c r="S80" i="38"/>
  <c r="P80" i="38"/>
  <c r="AR79" i="38"/>
  <c r="AP79" i="38"/>
  <c r="AN79" i="38"/>
  <c r="AM79" i="38"/>
  <c r="AH79" i="38"/>
  <c r="AO79" i="38" s="1"/>
  <c r="AB79" i="38"/>
  <c r="AD79" i="38" s="1"/>
  <c r="AA79" i="38"/>
  <c r="AF79" i="38" s="1"/>
  <c r="U79" i="38"/>
  <c r="S79" i="38"/>
  <c r="P79" i="38"/>
  <c r="AR78" i="38"/>
  <c r="AP78" i="38"/>
  <c r="AN78" i="38"/>
  <c r="AM78" i="38"/>
  <c r="AH78" i="38"/>
  <c r="AB78" i="38"/>
  <c r="AA78" i="38"/>
  <c r="AF78" i="38" s="1"/>
  <c r="U78" i="38"/>
  <c r="S78" i="38"/>
  <c r="P78" i="38"/>
  <c r="AR77" i="38"/>
  <c r="AP77" i="38"/>
  <c r="AN77" i="38"/>
  <c r="AM77" i="38"/>
  <c r="AH77" i="38"/>
  <c r="AE77" i="38"/>
  <c r="AB77" i="38"/>
  <c r="AD77" i="38" s="1"/>
  <c r="AA77" i="38"/>
  <c r="AF77" i="38" s="1"/>
  <c r="U77" i="38"/>
  <c r="S77" i="38"/>
  <c r="P77" i="38"/>
  <c r="AR76" i="38"/>
  <c r="AP76" i="38"/>
  <c r="AN76" i="38"/>
  <c r="AM76" i="38"/>
  <c r="AH76" i="38"/>
  <c r="AF76" i="38"/>
  <c r="AE76" i="38"/>
  <c r="AB76" i="38"/>
  <c r="AD76" i="38" s="1"/>
  <c r="AA76" i="38"/>
  <c r="U76" i="38"/>
  <c r="S76" i="38"/>
  <c r="P76" i="38"/>
  <c r="AR75" i="38"/>
  <c r="AP75" i="38"/>
  <c r="AN75" i="38"/>
  <c r="AM75" i="38"/>
  <c r="AH75" i="38"/>
  <c r="AJ75" i="38" s="1"/>
  <c r="AE75" i="38"/>
  <c r="AB75" i="38"/>
  <c r="AD75" i="38" s="1"/>
  <c r="AA75" i="38"/>
  <c r="AF75" i="38" s="1"/>
  <c r="U75" i="38"/>
  <c r="S75" i="38"/>
  <c r="P75" i="38"/>
  <c r="AR74" i="38"/>
  <c r="AP74" i="38"/>
  <c r="AN74" i="38"/>
  <c r="AM74" i="38"/>
  <c r="AH74" i="38"/>
  <c r="AB74" i="38"/>
  <c r="AD74" i="38" s="1"/>
  <c r="AA74" i="38"/>
  <c r="AF74" i="38" s="1"/>
  <c r="U74" i="38"/>
  <c r="S74" i="38"/>
  <c r="P74" i="38"/>
  <c r="AR73" i="38"/>
  <c r="AP73" i="38"/>
  <c r="AN73" i="38"/>
  <c r="AM73" i="38"/>
  <c r="AK73" i="38"/>
  <c r="AH73" i="38"/>
  <c r="AO73" i="38" s="1"/>
  <c r="AB73" i="38"/>
  <c r="AA73" i="38"/>
  <c r="AF73" i="38" s="1"/>
  <c r="U73" i="38"/>
  <c r="S73" i="38"/>
  <c r="P73" i="38"/>
  <c r="AR72" i="38"/>
  <c r="AP72" i="38"/>
  <c r="AN72" i="38"/>
  <c r="AM72" i="38"/>
  <c r="AH72" i="38"/>
  <c r="AB72" i="38"/>
  <c r="AD72" i="38" s="1"/>
  <c r="AA72" i="38"/>
  <c r="AF72" i="38" s="1"/>
  <c r="U72" i="38"/>
  <c r="S72" i="38"/>
  <c r="P72" i="38"/>
  <c r="AR71" i="38"/>
  <c r="AP71" i="38"/>
  <c r="AN71" i="38"/>
  <c r="AM71" i="38"/>
  <c r="AH71" i="38"/>
  <c r="AB71" i="38"/>
  <c r="AA71" i="38"/>
  <c r="AF71" i="38" s="1"/>
  <c r="U71" i="38"/>
  <c r="S71" i="38"/>
  <c r="P71" i="38"/>
  <c r="AR70" i="38"/>
  <c r="AP70" i="38"/>
  <c r="AN70" i="38"/>
  <c r="AM70" i="38"/>
  <c r="AH70" i="38"/>
  <c r="AB70" i="38"/>
  <c r="AD70" i="38" s="1"/>
  <c r="AA70" i="38"/>
  <c r="AF70" i="38" s="1"/>
  <c r="U70" i="38"/>
  <c r="S70" i="38"/>
  <c r="P70" i="38"/>
  <c r="AR69" i="38"/>
  <c r="AP69" i="38"/>
  <c r="AN69" i="38"/>
  <c r="AM69" i="38"/>
  <c r="AH69" i="38"/>
  <c r="AL69" i="38" s="1"/>
  <c r="AB69" i="38"/>
  <c r="AA69" i="38"/>
  <c r="AF69" i="38" s="1"/>
  <c r="U69" i="38"/>
  <c r="S69" i="38"/>
  <c r="P69" i="38"/>
  <c r="AR68" i="38"/>
  <c r="AP68" i="38"/>
  <c r="AN68" i="38"/>
  <c r="AM68" i="38"/>
  <c r="AH68" i="38"/>
  <c r="AB68" i="38"/>
  <c r="AD68" i="38" s="1"/>
  <c r="AA68" i="38"/>
  <c r="AF68" i="38" s="1"/>
  <c r="U68" i="38"/>
  <c r="S68" i="38"/>
  <c r="P68" i="38"/>
  <c r="AR67" i="38"/>
  <c r="AP67" i="38"/>
  <c r="AN67" i="38"/>
  <c r="AM67" i="38"/>
  <c r="AI67" i="38"/>
  <c r="AH67" i="38"/>
  <c r="AO67" i="38" s="1"/>
  <c r="AB67" i="38"/>
  <c r="AD67" i="38" s="1"/>
  <c r="AA67" i="38"/>
  <c r="AF67" i="38" s="1"/>
  <c r="U67" i="38"/>
  <c r="S67" i="38"/>
  <c r="P67" i="38"/>
  <c r="AR66" i="38"/>
  <c r="AP66" i="38"/>
  <c r="AN66" i="38"/>
  <c r="AM66" i="38"/>
  <c r="AH66" i="38"/>
  <c r="AB66" i="38"/>
  <c r="AE66" i="38" s="1"/>
  <c r="AA66" i="38"/>
  <c r="AF66" i="38" s="1"/>
  <c r="U66" i="38"/>
  <c r="S66" i="38"/>
  <c r="P66" i="38"/>
  <c r="AR65" i="38"/>
  <c r="AP65" i="38"/>
  <c r="AN65" i="38"/>
  <c r="AM65" i="38"/>
  <c r="AH65" i="38"/>
  <c r="AO65" i="38" s="1"/>
  <c r="AB65" i="38"/>
  <c r="AE65" i="38" s="1"/>
  <c r="AA65" i="38"/>
  <c r="AF65" i="38" s="1"/>
  <c r="U65" i="38"/>
  <c r="S65" i="38"/>
  <c r="P65" i="38"/>
  <c r="AR64" i="38"/>
  <c r="AP64" i="38"/>
  <c r="AN64" i="38"/>
  <c r="AM64" i="38"/>
  <c r="AJ64" i="38"/>
  <c r="AI64" i="38"/>
  <c r="AH64" i="38"/>
  <c r="AO64" i="38" s="1"/>
  <c r="AB64" i="38"/>
  <c r="AA64" i="38"/>
  <c r="AF64" i="38" s="1"/>
  <c r="U64" i="38"/>
  <c r="S64" i="38"/>
  <c r="P64" i="38"/>
  <c r="AR63" i="38"/>
  <c r="AP63" i="38"/>
  <c r="AN63" i="38"/>
  <c r="AM63" i="38"/>
  <c r="AH63" i="38"/>
  <c r="AB63" i="38"/>
  <c r="AD63" i="38" s="1"/>
  <c r="AA63" i="38"/>
  <c r="AF63" i="38" s="1"/>
  <c r="U63" i="38"/>
  <c r="S63" i="38"/>
  <c r="P63" i="38"/>
  <c r="AR62" i="38"/>
  <c r="AP62" i="38"/>
  <c r="AO62" i="38"/>
  <c r="AN62" i="38"/>
  <c r="AM62" i="38"/>
  <c r="AI62" i="38"/>
  <c r="AH62" i="38"/>
  <c r="AB62" i="38"/>
  <c r="AA62" i="38"/>
  <c r="AF62" i="38" s="1"/>
  <c r="U62" i="38"/>
  <c r="S62" i="38"/>
  <c r="P62" i="38"/>
  <c r="AR61" i="38"/>
  <c r="AP61" i="38"/>
  <c r="AN61" i="38"/>
  <c r="AM61" i="38"/>
  <c r="AH61" i="38"/>
  <c r="AL61" i="38" s="1"/>
  <c r="AE61" i="38"/>
  <c r="AC61" i="38"/>
  <c r="AB61" i="38"/>
  <c r="AD61" i="38" s="1"/>
  <c r="AA61" i="38"/>
  <c r="AF61" i="38" s="1"/>
  <c r="U61" i="38"/>
  <c r="S61" i="38"/>
  <c r="P61" i="38"/>
  <c r="AR60" i="38"/>
  <c r="AP60" i="38"/>
  <c r="AN60" i="38"/>
  <c r="AM60" i="38"/>
  <c r="AH60" i="38"/>
  <c r="AE60" i="38"/>
  <c r="AB60" i="38"/>
  <c r="AA60" i="38"/>
  <c r="AF60" i="38" s="1"/>
  <c r="U60" i="38"/>
  <c r="S60" i="38"/>
  <c r="P60" i="38"/>
  <c r="AR59" i="38"/>
  <c r="AP59" i="38"/>
  <c r="AN59" i="38"/>
  <c r="AM59" i="38"/>
  <c r="AK59" i="38"/>
  <c r="AI59" i="38"/>
  <c r="AH59" i="38"/>
  <c r="AO59" i="38" s="1"/>
  <c r="AE59" i="38"/>
  <c r="AB59" i="38"/>
  <c r="AA59" i="38"/>
  <c r="AF59" i="38" s="1"/>
  <c r="U59" i="38"/>
  <c r="S59" i="38"/>
  <c r="P59" i="38"/>
  <c r="AR58" i="38"/>
  <c r="AP58" i="38"/>
  <c r="AN58" i="38"/>
  <c r="AM58" i="38"/>
  <c r="AH58" i="38"/>
  <c r="AO58" i="38" s="1"/>
  <c r="AB58" i="38"/>
  <c r="AE58" i="38" s="1"/>
  <c r="AA58" i="38"/>
  <c r="AF58" i="38" s="1"/>
  <c r="U58" i="38"/>
  <c r="S58" i="38"/>
  <c r="P58" i="38"/>
  <c r="AR57" i="38"/>
  <c r="AP57" i="38"/>
  <c r="AN57" i="38"/>
  <c r="AM57" i="38"/>
  <c r="AH57" i="38"/>
  <c r="AL57" i="38" s="1"/>
  <c r="AE57" i="38"/>
  <c r="AB57" i="38"/>
  <c r="AA57" i="38"/>
  <c r="AF57" i="38" s="1"/>
  <c r="U57" i="38"/>
  <c r="S57" i="38"/>
  <c r="P57" i="38"/>
  <c r="AR56" i="38"/>
  <c r="AP56" i="38"/>
  <c r="AN56" i="38"/>
  <c r="AM56" i="38"/>
  <c r="AH56" i="38"/>
  <c r="AL56" i="38" s="1"/>
  <c r="AE56" i="38"/>
  <c r="AB56" i="38"/>
  <c r="AA56" i="38"/>
  <c r="AF56" i="38" s="1"/>
  <c r="AG56" i="38" s="1"/>
  <c r="U56" i="38"/>
  <c r="S56" i="38"/>
  <c r="P56" i="38"/>
  <c r="AR55" i="38"/>
  <c r="AP55" i="38"/>
  <c r="AN55" i="38"/>
  <c r="AM55" i="38"/>
  <c r="AH55" i="38"/>
  <c r="AO55" i="38" s="1"/>
  <c r="AB55" i="38"/>
  <c r="AC55" i="38" s="1"/>
  <c r="AA55" i="38"/>
  <c r="AF55" i="38" s="1"/>
  <c r="U55" i="38"/>
  <c r="S55" i="38"/>
  <c r="P55" i="38"/>
  <c r="AR54" i="38"/>
  <c r="AP54" i="38"/>
  <c r="AN54" i="38"/>
  <c r="AM54" i="38"/>
  <c r="AH54" i="38"/>
  <c r="AK54" i="38" s="1"/>
  <c r="AB54" i="38"/>
  <c r="AA54" i="38"/>
  <c r="AF54" i="38" s="1"/>
  <c r="U54" i="38"/>
  <c r="S54" i="38"/>
  <c r="P54" i="38"/>
  <c r="AR53" i="38"/>
  <c r="AP53" i="38"/>
  <c r="AN53" i="38"/>
  <c r="AM53" i="38"/>
  <c r="AH53" i="38"/>
  <c r="AK53" i="38" s="1"/>
  <c r="AB53" i="38"/>
  <c r="AA53" i="38"/>
  <c r="AF53" i="38" s="1"/>
  <c r="U53" i="38"/>
  <c r="S53" i="38"/>
  <c r="P53" i="38"/>
  <c r="AR52" i="38"/>
  <c r="AP52" i="38"/>
  <c r="AN52" i="38"/>
  <c r="AM52" i="38"/>
  <c r="AH52" i="38"/>
  <c r="AB52" i="38"/>
  <c r="AA52" i="38"/>
  <c r="AF52" i="38" s="1"/>
  <c r="U52" i="38"/>
  <c r="S52" i="38"/>
  <c r="P52" i="38"/>
  <c r="AR51" i="38"/>
  <c r="AP51" i="38"/>
  <c r="AN51" i="38"/>
  <c r="AM51" i="38"/>
  <c r="AH51" i="38"/>
  <c r="AE51" i="38"/>
  <c r="AB51" i="38"/>
  <c r="AD51" i="38" s="1"/>
  <c r="AA51" i="38"/>
  <c r="AF51" i="38" s="1"/>
  <c r="U51" i="38"/>
  <c r="S51" i="38"/>
  <c r="P51" i="38"/>
  <c r="AR50" i="38"/>
  <c r="AP50" i="38"/>
  <c r="AN50" i="38"/>
  <c r="AM50" i="38"/>
  <c r="AH50" i="38"/>
  <c r="AJ50" i="38" s="1"/>
  <c r="AB50" i="38"/>
  <c r="AE50" i="38" s="1"/>
  <c r="AA50" i="38"/>
  <c r="AF50" i="38" s="1"/>
  <c r="U50" i="38"/>
  <c r="S50" i="38"/>
  <c r="P50" i="38"/>
  <c r="AR49" i="38"/>
  <c r="AP49" i="38"/>
  <c r="AN49" i="38"/>
  <c r="AM49" i="38"/>
  <c r="AL49" i="38"/>
  <c r="AK49" i="38"/>
  <c r="AI49" i="38"/>
  <c r="AH49" i="38"/>
  <c r="AJ49" i="38" s="1"/>
  <c r="AB49" i="38"/>
  <c r="AD49" i="38" s="1"/>
  <c r="AA49" i="38"/>
  <c r="AF49" i="38" s="1"/>
  <c r="U49" i="38"/>
  <c r="S49" i="38"/>
  <c r="P49" i="38"/>
  <c r="AR48" i="38"/>
  <c r="AP48" i="38"/>
  <c r="AN48" i="38"/>
  <c r="AM48" i="38"/>
  <c r="AH48" i="38"/>
  <c r="AI48" i="38" s="1"/>
  <c r="AB48" i="38"/>
  <c r="AE48" i="38" s="1"/>
  <c r="AA48" i="38"/>
  <c r="AF48" i="38" s="1"/>
  <c r="U48" i="38"/>
  <c r="S48" i="38"/>
  <c r="P48" i="38"/>
  <c r="AR47" i="38"/>
  <c r="AP47" i="38"/>
  <c r="AN47" i="38"/>
  <c r="AM47" i="38"/>
  <c r="AH47" i="38"/>
  <c r="AL47" i="38" s="1"/>
  <c r="AF47" i="38"/>
  <c r="AB47" i="38"/>
  <c r="AA47" i="38"/>
  <c r="U47" i="38"/>
  <c r="S47" i="38"/>
  <c r="P47" i="38"/>
  <c r="AR46" i="38"/>
  <c r="AP46" i="38"/>
  <c r="AN46" i="38"/>
  <c r="AM46" i="38"/>
  <c r="AH46" i="38"/>
  <c r="AJ46" i="38" s="1"/>
  <c r="AB46" i="38"/>
  <c r="AE46" i="38" s="1"/>
  <c r="AA46" i="38"/>
  <c r="AF46" i="38" s="1"/>
  <c r="U46" i="38"/>
  <c r="S46" i="38"/>
  <c r="P46" i="38"/>
  <c r="AR45" i="38"/>
  <c r="AP45" i="38"/>
  <c r="AN45" i="38"/>
  <c r="AM45" i="38"/>
  <c r="AL45" i="38"/>
  <c r="AI45" i="38"/>
  <c r="AH45" i="38"/>
  <c r="AJ45" i="38" s="1"/>
  <c r="AE45" i="38"/>
  <c r="AD45" i="38"/>
  <c r="AB45" i="38"/>
  <c r="AC45" i="38" s="1"/>
  <c r="AA45" i="38"/>
  <c r="AF45" i="38" s="1"/>
  <c r="U45" i="38"/>
  <c r="S45" i="38"/>
  <c r="P45" i="38"/>
  <c r="AR44" i="38"/>
  <c r="AP44" i="38"/>
  <c r="AN44" i="38"/>
  <c r="AM44" i="38"/>
  <c r="AJ44" i="38"/>
  <c r="AI44" i="38"/>
  <c r="AH44" i="38"/>
  <c r="AE44" i="38"/>
  <c r="AB44" i="38"/>
  <c r="AA44" i="38"/>
  <c r="AF44" i="38" s="1"/>
  <c r="U44" i="38"/>
  <c r="S44" i="38"/>
  <c r="P44" i="38"/>
  <c r="AR43" i="38"/>
  <c r="AP43" i="38"/>
  <c r="AN43" i="38"/>
  <c r="AM43" i="38"/>
  <c r="AL43" i="38"/>
  <c r="AH43" i="38"/>
  <c r="AB43" i="38"/>
  <c r="AE43" i="38" s="1"/>
  <c r="AA43" i="38"/>
  <c r="AF43" i="38" s="1"/>
  <c r="U43" i="38"/>
  <c r="S43" i="38"/>
  <c r="P43" i="38"/>
  <c r="AR42" i="38"/>
  <c r="AP42" i="38"/>
  <c r="AN42" i="38"/>
  <c r="AM42" i="38"/>
  <c r="AH42" i="38"/>
  <c r="AE42" i="38"/>
  <c r="AB42" i="38"/>
  <c r="AA42" i="38"/>
  <c r="AF42" i="38" s="1"/>
  <c r="U42" i="38"/>
  <c r="S42" i="38"/>
  <c r="P42" i="38"/>
  <c r="AR41" i="38"/>
  <c r="AP41" i="38"/>
  <c r="AN41" i="38"/>
  <c r="AM41" i="38"/>
  <c r="AL41" i="38"/>
  <c r="AK41" i="38"/>
  <c r="AI41" i="38"/>
  <c r="AH41" i="38"/>
  <c r="AJ41" i="38" s="1"/>
  <c r="AB41" i="38"/>
  <c r="AC41" i="38" s="1"/>
  <c r="AA41" i="38"/>
  <c r="AF41" i="38" s="1"/>
  <c r="U41" i="38"/>
  <c r="S41" i="38"/>
  <c r="P41" i="38"/>
  <c r="AR40" i="38"/>
  <c r="AP40" i="38"/>
  <c r="AN40" i="38"/>
  <c r="AM40" i="38"/>
  <c r="AH40" i="38"/>
  <c r="AO40" i="38" s="1"/>
  <c r="AB40" i="38"/>
  <c r="AE40" i="38" s="1"/>
  <c r="AA40" i="38"/>
  <c r="AF40" i="38" s="1"/>
  <c r="AG40" i="38" s="1"/>
  <c r="U40" i="38"/>
  <c r="S40" i="38"/>
  <c r="P40" i="38"/>
  <c r="AR39" i="38"/>
  <c r="AP39" i="38"/>
  <c r="AN39" i="38"/>
  <c r="AM39" i="38"/>
  <c r="AH39" i="38"/>
  <c r="AB39" i="38"/>
  <c r="AA39" i="38"/>
  <c r="AF39" i="38" s="1"/>
  <c r="U39" i="38"/>
  <c r="S39" i="38"/>
  <c r="P39" i="38"/>
  <c r="AR38" i="38"/>
  <c r="AP38" i="38"/>
  <c r="AN38" i="38"/>
  <c r="AM38" i="38"/>
  <c r="AH38" i="38"/>
  <c r="AO38" i="38" s="1"/>
  <c r="AB38" i="38"/>
  <c r="AE38" i="38" s="1"/>
  <c r="AA38" i="38"/>
  <c r="AF38" i="38" s="1"/>
  <c r="U38" i="38"/>
  <c r="S38" i="38"/>
  <c r="P38" i="38"/>
  <c r="AR37" i="38"/>
  <c r="AP37" i="38"/>
  <c r="AN37" i="38"/>
  <c r="AM37" i="38"/>
  <c r="AH37" i="38"/>
  <c r="AL37" i="38" s="1"/>
  <c r="AB37" i="38"/>
  <c r="AE37" i="38" s="1"/>
  <c r="AA37" i="38"/>
  <c r="AF37" i="38" s="1"/>
  <c r="U37" i="38"/>
  <c r="S37" i="38"/>
  <c r="P37" i="38"/>
  <c r="AR36" i="38"/>
  <c r="AP36" i="38"/>
  <c r="AN36" i="38"/>
  <c r="AM36" i="38"/>
  <c r="AH36" i="38"/>
  <c r="AB36" i="38"/>
  <c r="AE36" i="38" s="1"/>
  <c r="AA36" i="38"/>
  <c r="AF36" i="38" s="1"/>
  <c r="U36" i="38"/>
  <c r="S36" i="38"/>
  <c r="P36" i="38"/>
  <c r="AR35" i="38"/>
  <c r="AP35" i="38"/>
  <c r="AN35" i="38"/>
  <c r="AM35" i="38"/>
  <c r="AK35" i="38"/>
  <c r="AH35" i="38"/>
  <c r="AB35" i="38"/>
  <c r="AE35" i="38" s="1"/>
  <c r="AA35" i="38"/>
  <c r="AF35" i="38" s="1"/>
  <c r="U35" i="38"/>
  <c r="S35" i="38"/>
  <c r="P35" i="38"/>
  <c r="AR34" i="38"/>
  <c r="AP34" i="38"/>
  <c r="AN34" i="38"/>
  <c r="AM34" i="38"/>
  <c r="AH34" i="38"/>
  <c r="AK34" i="38" s="1"/>
  <c r="AB34" i="38"/>
  <c r="AC34" i="38" s="1"/>
  <c r="AA34" i="38"/>
  <c r="AF34" i="38" s="1"/>
  <c r="U34" i="38"/>
  <c r="S34" i="38"/>
  <c r="P34" i="38"/>
  <c r="AR33" i="38"/>
  <c r="AP33" i="38"/>
  <c r="AN33" i="38"/>
  <c r="AM33" i="38"/>
  <c r="AH33" i="38"/>
  <c r="AL33" i="38" s="1"/>
  <c r="AF33" i="38"/>
  <c r="AB33" i="38"/>
  <c r="AC33" i="38" s="1"/>
  <c r="AA33" i="38"/>
  <c r="U33" i="38"/>
  <c r="S33" i="38"/>
  <c r="P33" i="38"/>
  <c r="AR32" i="38"/>
  <c r="AP32" i="38"/>
  <c r="AN32" i="38"/>
  <c r="AM32" i="38"/>
  <c r="AH32" i="38"/>
  <c r="AK32" i="38" s="1"/>
  <c r="AB32" i="38"/>
  <c r="AC32" i="38" s="1"/>
  <c r="AA32" i="38"/>
  <c r="AF32" i="38" s="1"/>
  <c r="U32" i="38"/>
  <c r="S32" i="38"/>
  <c r="P32" i="38"/>
  <c r="AR31" i="38"/>
  <c r="AP31" i="38"/>
  <c r="AN31" i="38"/>
  <c r="AM31" i="38"/>
  <c r="AH31" i="38"/>
  <c r="AO31" i="38" s="1"/>
  <c r="AB31" i="38"/>
  <c r="AE31" i="38" s="1"/>
  <c r="AA31" i="38"/>
  <c r="AF31" i="38" s="1"/>
  <c r="U31" i="38"/>
  <c r="S31" i="38"/>
  <c r="P31" i="38"/>
  <c r="AR30" i="38"/>
  <c r="AP30" i="38"/>
  <c r="AO30" i="38"/>
  <c r="AN30" i="38"/>
  <c r="AM30" i="38"/>
  <c r="AH30" i="38"/>
  <c r="AK30" i="38" s="1"/>
  <c r="AB30" i="38"/>
  <c r="AC30" i="38" s="1"/>
  <c r="AA30" i="38"/>
  <c r="AF30" i="38" s="1"/>
  <c r="U30" i="38"/>
  <c r="S30" i="38"/>
  <c r="P30" i="38"/>
  <c r="AR29" i="38"/>
  <c r="AP29" i="38"/>
  <c r="AN29" i="38"/>
  <c r="AM29" i="38"/>
  <c r="AK29" i="38"/>
  <c r="AH29" i="38"/>
  <c r="AO29" i="38" s="1"/>
  <c r="AB29" i="38"/>
  <c r="AC29" i="38" s="1"/>
  <c r="AA29" i="38"/>
  <c r="AF29" i="38" s="1"/>
  <c r="U29" i="38"/>
  <c r="S29" i="38"/>
  <c r="P29" i="38"/>
  <c r="AR28" i="38"/>
  <c r="AP28" i="38"/>
  <c r="AN28" i="38"/>
  <c r="AM28" i="38"/>
  <c r="AH28" i="38"/>
  <c r="AK28" i="38" s="1"/>
  <c r="AB28" i="38"/>
  <c r="AC28" i="38" s="1"/>
  <c r="AA28" i="38"/>
  <c r="AF28" i="38" s="1"/>
  <c r="U28" i="38"/>
  <c r="S28" i="38"/>
  <c r="P28" i="38"/>
  <c r="AR27" i="38"/>
  <c r="AP27" i="38"/>
  <c r="AN27" i="38"/>
  <c r="AM27" i="38"/>
  <c r="AH27" i="38"/>
  <c r="AO27" i="38" s="1"/>
  <c r="AB27" i="38"/>
  <c r="AE27" i="38" s="1"/>
  <c r="AA27" i="38"/>
  <c r="AF27" i="38" s="1"/>
  <c r="U27" i="38"/>
  <c r="S27" i="38"/>
  <c r="P27" i="38"/>
  <c r="AR26" i="38"/>
  <c r="AP26" i="38"/>
  <c r="AN26" i="38"/>
  <c r="AM26" i="38"/>
  <c r="AH26" i="38"/>
  <c r="AK26" i="38" s="1"/>
  <c r="AB26" i="38"/>
  <c r="AC26" i="38" s="1"/>
  <c r="AA26" i="38"/>
  <c r="AF26" i="38" s="1"/>
  <c r="U26" i="38"/>
  <c r="S26" i="38"/>
  <c r="P26" i="38"/>
  <c r="AR25" i="38"/>
  <c r="AP25" i="38"/>
  <c r="AN25" i="38"/>
  <c r="AM25" i="38"/>
  <c r="AK25" i="38"/>
  <c r="AI25" i="38"/>
  <c r="AH25" i="38"/>
  <c r="AO25" i="38" s="1"/>
  <c r="AB25" i="38"/>
  <c r="AC25" i="38" s="1"/>
  <c r="AA25" i="38"/>
  <c r="AF25" i="38" s="1"/>
  <c r="U25" i="38"/>
  <c r="S25" i="38"/>
  <c r="P25" i="38"/>
  <c r="AR24" i="38"/>
  <c r="AP24" i="38"/>
  <c r="AN24" i="38"/>
  <c r="AM24" i="38"/>
  <c r="AH24" i="38"/>
  <c r="AK24" i="38" s="1"/>
  <c r="AB24" i="38"/>
  <c r="AC24" i="38" s="1"/>
  <c r="AA24" i="38"/>
  <c r="AF24" i="38" s="1"/>
  <c r="U24" i="38"/>
  <c r="S24" i="38"/>
  <c r="P24" i="38"/>
  <c r="AR23" i="38"/>
  <c r="AP23" i="38"/>
  <c r="AN23" i="38"/>
  <c r="AM23" i="38"/>
  <c r="AH23" i="38"/>
  <c r="AO23" i="38" s="1"/>
  <c r="AB23" i="38"/>
  <c r="AE23" i="38" s="1"/>
  <c r="AA23" i="38"/>
  <c r="AF23" i="38" s="1"/>
  <c r="U23" i="38"/>
  <c r="S23" i="38"/>
  <c r="P23" i="38"/>
  <c r="AR22" i="38"/>
  <c r="AP22" i="38"/>
  <c r="AN22" i="38"/>
  <c r="AM22" i="38"/>
  <c r="AH22" i="38"/>
  <c r="AK22" i="38" s="1"/>
  <c r="AB22" i="38"/>
  <c r="AC22" i="38" s="1"/>
  <c r="AA22" i="38"/>
  <c r="AF22" i="38" s="1"/>
  <c r="U22" i="38"/>
  <c r="S22" i="38"/>
  <c r="P22" i="38"/>
  <c r="AR21" i="38"/>
  <c r="AP21" i="38"/>
  <c r="AN21" i="38"/>
  <c r="AM21" i="38"/>
  <c r="AK21" i="38"/>
  <c r="AI21" i="38"/>
  <c r="AH21" i="38"/>
  <c r="AO21" i="38" s="1"/>
  <c r="AB21" i="38"/>
  <c r="AC21" i="38" s="1"/>
  <c r="AA21" i="38"/>
  <c r="AF21" i="38" s="1"/>
  <c r="U21" i="38"/>
  <c r="S21" i="38"/>
  <c r="P21" i="38"/>
  <c r="AR20" i="38"/>
  <c r="AP20" i="38"/>
  <c r="AN20" i="38"/>
  <c r="AM20" i="38"/>
  <c r="AH20" i="38"/>
  <c r="AO20" i="38" s="1"/>
  <c r="AF20" i="38"/>
  <c r="AB20" i="38"/>
  <c r="AE20" i="38" s="1"/>
  <c r="AA20" i="38"/>
  <c r="U20" i="38"/>
  <c r="S20" i="38"/>
  <c r="P20" i="38"/>
  <c r="AR19" i="38"/>
  <c r="AP19" i="38"/>
  <c r="AN19" i="38"/>
  <c r="AM19" i="38"/>
  <c r="AH19" i="38"/>
  <c r="AK19" i="38" s="1"/>
  <c r="AB19" i="38"/>
  <c r="AC19" i="38" s="1"/>
  <c r="AA19" i="38"/>
  <c r="AF19" i="38" s="1"/>
  <c r="U19" i="38"/>
  <c r="S19" i="38"/>
  <c r="P19" i="38"/>
  <c r="AR18" i="38"/>
  <c r="AP18" i="38"/>
  <c r="AN18" i="38"/>
  <c r="AM18" i="38"/>
  <c r="AH18" i="38"/>
  <c r="AO18" i="38" s="1"/>
  <c r="AB18" i="38"/>
  <c r="AE18" i="38" s="1"/>
  <c r="AA18" i="38"/>
  <c r="AF18" i="38" s="1"/>
  <c r="U18" i="38"/>
  <c r="S18" i="38"/>
  <c r="P18" i="38"/>
  <c r="AR17" i="38"/>
  <c r="AP17" i="38"/>
  <c r="AN17" i="38"/>
  <c r="AM17" i="38"/>
  <c r="AH17" i="38"/>
  <c r="AK17" i="38" s="1"/>
  <c r="AB17" i="38"/>
  <c r="AC17" i="38" s="1"/>
  <c r="AA17" i="38"/>
  <c r="AF17" i="38" s="1"/>
  <c r="U17" i="38"/>
  <c r="S17" i="38"/>
  <c r="P17" i="38"/>
  <c r="AR16" i="38"/>
  <c r="AP16" i="38"/>
  <c r="AN16" i="38"/>
  <c r="AM16" i="38"/>
  <c r="AH16" i="38"/>
  <c r="AO16" i="38" s="1"/>
  <c r="AB16" i="38"/>
  <c r="AE16" i="38" s="1"/>
  <c r="AA16" i="38"/>
  <c r="AF16" i="38" s="1"/>
  <c r="U16" i="38"/>
  <c r="S16" i="38"/>
  <c r="P16" i="38"/>
  <c r="AR15" i="38"/>
  <c r="AP15" i="38"/>
  <c r="AN15" i="38"/>
  <c r="AM15" i="38"/>
  <c r="AH15" i="38"/>
  <c r="AK15" i="38" s="1"/>
  <c r="AB15" i="38"/>
  <c r="AC15" i="38" s="1"/>
  <c r="AA15" i="38"/>
  <c r="AF15" i="38" s="1"/>
  <c r="U15" i="38"/>
  <c r="S15" i="38"/>
  <c r="P15" i="38"/>
  <c r="AR14" i="38"/>
  <c r="AP14" i="38"/>
  <c r="AN14" i="38"/>
  <c r="AM14" i="38"/>
  <c r="AL14" i="38"/>
  <c r="AH14" i="38"/>
  <c r="AO14" i="38" s="1"/>
  <c r="AB14" i="38"/>
  <c r="AE14" i="38" s="1"/>
  <c r="AA14" i="38"/>
  <c r="AF14" i="38" s="1"/>
  <c r="AG14" i="38" s="1"/>
  <c r="U14" i="38"/>
  <c r="S14" i="38"/>
  <c r="P14" i="38"/>
  <c r="AR13" i="38"/>
  <c r="AP13" i="38"/>
  <c r="AN13" i="38"/>
  <c r="AM13" i="38"/>
  <c r="AH13" i="38"/>
  <c r="AK13" i="38" s="1"/>
  <c r="AB13" i="38"/>
  <c r="AC13" i="38" s="1"/>
  <c r="AA13" i="38"/>
  <c r="AF13" i="38" s="1"/>
  <c r="U13" i="38"/>
  <c r="S13" i="38"/>
  <c r="P13" i="38"/>
  <c r="AR12" i="38"/>
  <c r="AP12" i="38"/>
  <c r="AN12" i="38"/>
  <c r="AM12" i="38"/>
  <c r="AH12" i="38"/>
  <c r="AO12" i="38" s="1"/>
  <c r="AB12" i="38"/>
  <c r="AE12" i="38" s="1"/>
  <c r="AA12" i="38"/>
  <c r="AF12" i="38" s="1"/>
  <c r="AG12" i="38" s="1"/>
  <c r="U12" i="38"/>
  <c r="S12" i="38"/>
  <c r="P12" i="38"/>
  <c r="AR11" i="38"/>
  <c r="AP11" i="38"/>
  <c r="AN11" i="38"/>
  <c r="AM11" i="38"/>
  <c r="AJ11" i="38"/>
  <c r="AH11" i="38"/>
  <c r="AK11" i="38" s="1"/>
  <c r="AB11" i="38"/>
  <c r="AC11" i="38" s="1"/>
  <c r="AA11" i="38"/>
  <c r="AF11" i="38" s="1"/>
  <c r="U11" i="38"/>
  <c r="S11" i="38"/>
  <c r="P11" i="38"/>
  <c r="AR10" i="38"/>
  <c r="AP10" i="38"/>
  <c r="AN10" i="38"/>
  <c r="AM10" i="38"/>
  <c r="AH10" i="38"/>
  <c r="AO10" i="38" s="1"/>
  <c r="AB10" i="38"/>
  <c r="AE10" i="38" s="1"/>
  <c r="AA10" i="38"/>
  <c r="AF10" i="38" s="1"/>
  <c r="U10" i="38"/>
  <c r="S10" i="38"/>
  <c r="P10" i="38"/>
  <c r="AR9" i="38"/>
  <c r="AP9" i="38"/>
  <c r="AN9" i="38"/>
  <c r="AM9" i="38"/>
  <c r="AH9" i="38"/>
  <c r="AK9" i="38" s="1"/>
  <c r="AB9" i="38"/>
  <c r="AC9" i="38" s="1"/>
  <c r="AA9" i="38"/>
  <c r="AF9" i="38" s="1"/>
  <c r="U9" i="38"/>
  <c r="S9" i="38"/>
  <c r="P9" i="38"/>
  <c r="AR8" i="38"/>
  <c r="AP8" i="38"/>
  <c r="AN8" i="38"/>
  <c r="AM8" i="38"/>
  <c r="AH8" i="38"/>
  <c r="AB8" i="38"/>
  <c r="U8" i="38"/>
  <c r="S8" i="38"/>
  <c r="P8" i="38"/>
  <c r="AR7" i="38"/>
  <c r="AP7" i="38"/>
  <c r="AN7" i="38"/>
  <c r="AM7" i="38"/>
  <c r="AH7" i="38"/>
  <c r="AB7" i="38"/>
  <c r="U7" i="38"/>
  <c r="S7" i="38"/>
  <c r="P7" i="38"/>
  <c r="AJ4" i="38"/>
  <c r="AK4" i="38" s="1"/>
  <c r="AA7" i="38" s="1"/>
  <c r="AF7" i="38" s="1"/>
  <c r="N4" i="38"/>
  <c r="C4" i="38"/>
  <c r="C3" i="38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L34" i="38" l="1"/>
  <c r="AG35" i="38"/>
  <c r="AC67" i="38"/>
  <c r="AG76" i="38"/>
  <c r="AE79" i="38"/>
  <c r="AG79" i="38" s="1"/>
  <c r="AD91" i="38"/>
  <c r="AI94" i="38"/>
  <c r="AI101" i="38"/>
  <c r="AJ104" i="38"/>
  <c r="AJ107" i="38"/>
  <c r="AI123" i="38"/>
  <c r="AI128" i="38"/>
  <c r="AO129" i="38"/>
  <c r="V3" i="39"/>
  <c r="Y17" i="39"/>
  <c r="AF23" i="39"/>
  <c r="AG24" i="39"/>
  <c r="AA26" i="39"/>
  <c r="AC26" i="39" s="1"/>
  <c r="AE91" i="38"/>
  <c r="AJ101" i="38"/>
  <c r="AL107" i="38"/>
  <c r="AJ123" i="38"/>
  <c r="AJ128" i="38"/>
  <c r="AL4" i="38"/>
  <c r="AL8" i="38" s="1"/>
  <c r="AE67" i="38"/>
  <c r="AJ9" i="38"/>
  <c r="AG10" i="38"/>
  <c r="AJ18" i="38"/>
  <c r="AO22" i="38"/>
  <c r="AC35" i="38"/>
  <c r="AJ40" i="38"/>
  <c r="AK45" i="38"/>
  <c r="AI55" i="38"/>
  <c r="AJ59" i="38"/>
  <c r="AI65" i="38"/>
  <c r="AK69" i="38"/>
  <c r="AI79" i="38"/>
  <c r="AJ81" i="38"/>
  <c r="AE97" i="38"/>
  <c r="AD99" i="38"/>
  <c r="AI100" i="38"/>
  <c r="AL101" i="38"/>
  <c r="AJ103" i="38"/>
  <c r="AI106" i="38"/>
  <c r="AL117" i="38"/>
  <c r="AJ131" i="38"/>
  <c r="AE16" i="39"/>
  <c r="AH17" i="39"/>
  <c r="AK24" i="39"/>
  <c r="AF25" i="39"/>
  <c r="AG26" i="39"/>
  <c r="AD35" i="38"/>
  <c r="AG51" i="38"/>
  <c r="AJ55" i="38"/>
  <c r="AJ65" i="38"/>
  <c r="AG70" i="38"/>
  <c r="AJ79" i="38"/>
  <c r="AJ106" i="38"/>
  <c r="AG16" i="39"/>
  <c r="AH25" i="39"/>
  <c r="AD41" i="38"/>
  <c r="AG45" i="38"/>
  <c r="AL55" i="38"/>
  <c r="AL59" i="38"/>
  <c r="AL65" i="38"/>
  <c r="AJ67" i="38"/>
  <c r="AL79" i="38"/>
  <c r="AJ83" i="38"/>
  <c r="AD86" i="38"/>
  <c r="AJ87" i="38"/>
  <c r="AI90" i="38"/>
  <c r="AG92" i="38"/>
  <c r="AI93" i="38"/>
  <c r="AI99" i="38"/>
  <c r="AI105" i="38"/>
  <c r="AK106" i="38"/>
  <c r="AO107" i="38"/>
  <c r="AC108" i="38"/>
  <c r="AI110" i="38"/>
  <c r="AJ114" i="38"/>
  <c r="AJ116" i="38"/>
  <c r="AE121" i="38"/>
  <c r="AJ122" i="38"/>
  <c r="AO123" i="38"/>
  <c r="AC124" i="38"/>
  <c r="AI129" i="38"/>
  <c r="AH10" i="39"/>
  <c r="AE10" i="39"/>
  <c r="AK12" i="39"/>
  <c r="AE14" i="39"/>
  <c r="AF15" i="39"/>
  <c r="AK17" i="39"/>
  <c r="AK18" i="39"/>
  <c r="AL16" i="38"/>
  <c r="AO26" i="38"/>
  <c r="AJ38" i="38"/>
  <c r="AE41" i="38"/>
  <c r="AC51" i="38"/>
  <c r="AK67" i="38"/>
  <c r="AE70" i="38"/>
  <c r="AI73" i="38"/>
  <c r="AD82" i="38"/>
  <c r="AK83" i="38"/>
  <c r="AE86" i="38"/>
  <c r="AG86" i="38" s="1"/>
  <c r="AK87" i="38"/>
  <c r="AJ90" i="38"/>
  <c r="AJ93" i="38"/>
  <c r="AJ99" i="38"/>
  <c r="AD101" i="38"/>
  <c r="AO101" i="38"/>
  <c r="AJ105" i="38"/>
  <c r="AJ110" i="38"/>
  <c r="AK116" i="38"/>
  <c r="AO117" i="38"/>
  <c r="AC118" i="38"/>
  <c r="AJ129" i="38"/>
  <c r="AL12" i="39"/>
  <c r="AF14" i="39"/>
  <c r="AL18" i="39"/>
  <c r="Z24" i="39"/>
  <c r="AL18" i="38"/>
  <c r="AJ14" i="38"/>
  <c r="AG67" i="38"/>
  <c r="AJ73" i="38"/>
  <c r="AE82" i="38"/>
  <c r="AG82" i="38" s="1"/>
  <c r="AL90" i="38"/>
  <c r="AL99" i="38"/>
  <c r="AE101" i="38"/>
  <c r="AO103" i="38"/>
  <c r="AE104" i="38"/>
  <c r="AL105" i="38"/>
  <c r="AJ108" i="38"/>
  <c r="AA24" i="39"/>
  <c r="AC24" i="39" s="1"/>
  <c r="AN50" i="34"/>
  <c r="AN42" i="34"/>
  <c r="AN46" i="34"/>
  <c r="B40" i="34"/>
  <c r="AN26" i="34"/>
  <c r="AP46" i="34"/>
  <c r="AP42" i="34"/>
  <c r="AP50" i="34"/>
  <c r="AN38" i="34"/>
  <c r="AP38" i="34"/>
  <c r="AN34" i="34"/>
  <c r="AP34" i="34"/>
  <c r="AP30" i="34"/>
  <c r="AN30" i="34"/>
  <c r="B28" i="34"/>
  <c r="AP26" i="34"/>
  <c r="B24" i="34"/>
  <c r="AN22" i="34"/>
  <c r="AP22" i="34"/>
  <c r="AN18" i="34"/>
  <c r="AP18" i="34"/>
  <c r="AN14" i="34"/>
  <c r="AP14" i="34"/>
  <c r="AN8" i="34"/>
  <c r="B8" i="34"/>
  <c r="AN4" i="34"/>
  <c r="AN3" i="34"/>
  <c r="AO8" i="38"/>
  <c r="AI24" i="38"/>
  <c r="AE22" i="38"/>
  <c r="AG22" i="38" s="1"/>
  <c r="AI28" i="38"/>
  <c r="AI42" i="38"/>
  <c r="AJ42" i="38"/>
  <c r="AO85" i="38"/>
  <c r="AL85" i="38"/>
  <c r="AI85" i="38"/>
  <c r="AE32" i="38"/>
  <c r="AI33" i="38"/>
  <c r="AG59" i="38"/>
  <c r="AG65" i="38"/>
  <c r="AJ85" i="38"/>
  <c r="AC87" i="38"/>
  <c r="AE87" i="38"/>
  <c r="AG87" i="38" s="1"/>
  <c r="AO120" i="38"/>
  <c r="AJ120" i="38"/>
  <c r="AI120" i="38"/>
  <c r="AK120" i="38"/>
  <c r="AJ13" i="38"/>
  <c r="AO63" i="38"/>
  <c r="AK63" i="38"/>
  <c r="AK85" i="38"/>
  <c r="AJ37" i="38"/>
  <c r="AI37" i="38"/>
  <c r="AK37" i="38"/>
  <c r="AO51" i="38"/>
  <c r="AI51" i="38"/>
  <c r="AD78" i="38"/>
  <c r="AE78" i="38"/>
  <c r="AG78" i="38" s="1"/>
  <c r="AI8" i="38"/>
  <c r="AJ20" i="38"/>
  <c r="AJ39" i="38"/>
  <c r="AI39" i="38"/>
  <c r="AG60" i="38"/>
  <c r="AI61" i="38"/>
  <c r="AK109" i="38"/>
  <c r="AJ109" i="38"/>
  <c r="AI109" i="38"/>
  <c r="AL109" i="38"/>
  <c r="AL20" i="38"/>
  <c r="AL24" i="38"/>
  <c r="AK57" i="38"/>
  <c r="AK111" i="38"/>
  <c r="AJ111" i="38"/>
  <c r="AO111" i="38"/>
  <c r="AD115" i="38"/>
  <c r="AE115" i="38"/>
  <c r="AK125" i="38"/>
  <c r="AL125" i="38"/>
  <c r="AI125" i="38"/>
  <c r="AO125" i="38"/>
  <c r="AK127" i="38"/>
  <c r="AJ127" i="38"/>
  <c r="AO127" i="38"/>
  <c r="AJ15" i="38"/>
  <c r="AJ23" i="38"/>
  <c r="AJ27" i="38"/>
  <c r="AL28" i="38"/>
  <c r="AI32" i="38"/>
  <c r="AE49" i="38"/>
  <c r="AG49" i="38" s="1"/>
  <c r="AE68" i="38"/>
  <c r="AG68" i="38" s="1"/>
  <c r="AK89" i="38"/>
  <c r="AJ89" i="38"/>
  <c r="AL89" i="38"/>
  <c r="AK95" i="38"/>
  <c r="AJ95" i="38"/>
  <c r="AL95" i="38"/>
  <c r="AJ17" i="38"/>
  <c r="AI22" i="38"/>
  <c r="AK23" i="38"/>
  <c r="AI47" i="38"/>
  <c r="AL111" i="38"/>
  <c r="AG117" i="38"/>
  <c r="AG121" i="38"/>
  <c r="AL127" i="38"/>
  <c r="AC7" i="38"/>
  <c r="AJ12" i="38"/>
  <c r="AJ19" i="38"/>
  <c r="AL22" i="38"/>
  <c r="AL23" i="38"/>
  <c r="AL26" i="38"/>
  <c r="AL27" i="38"/>
  <c r="AI30" i="38"/>
  <c r="AJ31" i="38"/>
  <c r="AL32" i="38"/>
  <c r="AC37" i="38"/>
  <c r="AJ43" i="38"/>
  <c r="AI43" i="38"/>
  <c r="AK43" i="38"/>
  <c r="AG48" i="38"/>
  <c r="AD55" i="38"/>
  <c r="AL63" i="38"/>
  <c r="AD71" i="38"/>
  <c r="AE71" i="38"/>
  <c r="AO75" i="38"/>
  <c r="AL75" i="38"/>
  <c r="AI75" i="38"/>
  <c r="AC83" i="38"/>
  <c r="AE83" i="38"/>
  <c r="AG83" i="38" s="1"/>
  <c r="AE119" i="38"/>
  <c r="AG119" i="38" s="1"/>
  <c r="AK121" i="38"/>
  <c r="AJ121" i="38"/>
  <c r="AI121" i="38"/>
  <c r="AL121" i="38"/>
  <c r="AD47" i="38"/>
  <c r="AE47" i="38"/>
  <c r="AO57" i="38"/>
  <c r="AJ57" i="38"/>
  <c r="AO61" i="38"/>
  <c r="AJ61" i="38"/>
  <c r="AK61" i="38"/>
  <c r="AC93" i="38"/>
  <c r="AE93" i="38"/>
  <c r="AD106" i="38"/>
  <c r="AE106" i="38"/>
  <c r="AG106" i="38" s="1"/>
  <c r="AC106" i="38"/>
  <c r="AE120" i="38"/>
  <c r="AG120" i="38" s="1"/>
  <c r="AC120" i="38"/>
  <c r="AE26" i="38"/>
  <c r="AG26" i="38" s="1"/>
  <c r="AG38" i="38"/>
  <c r="AJ51" i="38"/>
  <c r="AC54" i="38"/>
  <c r="AD54" i="38"/>
  <c r="AI57" i="38"/>
  <c r="AE74" i="38"/>
  <c r="AD80" i="38"/>
  <c r="AE80" i="38"/>
  <c r="AG80" i="38" s="1"/>
  <c r="AI10" i="38"/>
  <c r="AI23" i="38"/>
  <c r="AG47" i="38"/>
  <c r="AC49" i="38"/>
  <c r="AL10" i="38"/>
  <c r="AK27" i="38"/>
  <c r="AE34" i="38"/>
  <c r="AG34" i="38" s="1"/>
  <c r="AJ63" i="38"/>
  <c r="AI89" i="38"/>
  <c r="AI95" i="38"/>
  <c r="AO109" i="38"/>
  <c r="AK7" i="38"/>
  <c r="AL12" i="38"/>
  <c r="AJ30" i="38"/>
  <c r="AK31" i="38"/>
  <c r="AJ35" i="38"/>
  <c r="AL35" i="38"/>
  <c r="AD37" i="38"/>
  <c r="AC39" i="38"/>
  <c r="AD39" i="38"/>
  <c r="AG41" i="38"/>
  <c r="AG44" i="38"/>
  <c r="AO53" i="38"/>
  <c r="AJ53" i="38"/>
  <c r="AE55" i="38"/>
  <c r="AG55" i="38" s="1"/>
  <c r="AO69" i="38"/>
  <c r="AJ69" i="38"/>
  <c r="AO71" i="38"/>
  <c r="AJ71" i="38"/>
  <c r="AL71" i="38"/>
  <c r="AK71" i="38"/>
  <c r="AO77" i="38"/>
  <c r="AI77" i="38"/>
  <c r="AK77" i="38"/>
  <c r="AJ77" i="38"/>
  <c r="AD88" i="38"/>
  <c r="AE88" i="38"/>
  <c r="AG88" i="38" s="1"/>
  <c r="AK97" i="38"/>
  <c r="AI97" i="38"/>
  <c r="AO97" i="38"/>
  <c r="AO124" i="38"/>
  <c r="AK124" i="38"/>
  <c r="AI124" i="38"/>
  <c r="AO126" i="38"/>
  <c r="AJ126" i="38"/>
  <c r="AE130" i="38"/>
  <c r="AG130" i="38" s="1"/>
  <c r="AC130" i="38"/>
  <c r="AC47" i="38"/>
  <c r="AE72" i="38"/>
  <c r="AD93" i="38"/>
  <c r="AG115" i="38"/>
  <c r="AD129" i="38"/>
  <c r="AE129" i="38"/>
  <c r="AG129" i="38" s="1"/>
  <c r="AJ8" i="38"/>
  <c r="AI27" i="38"/>
  <c r="AJ28" i="38"/>
  <c r="AE30" i="38"/>
  <c r="AG30" i="38" s="1"/>
  <c r="AK39" i="38"/>
  <c r="AC43" i="38"/>
  <c r="AL51" i="38"/>
  <c r="AJ10" i="38"/>
  <c r="AD34" i="38"/>
  <c r="AO36" i="38"/>
  <c r="AJ36" i="38"/>
  <c r="AL39" i="38"/>
  <c r="AD43" i="38"/>
  <c r="AJ47" i="38"/>
  <c r="AK47" i="38"/>
  <c r="AI54" i="38"/>
  <c r="AI63" i="38"/>
  <c r="AD73" i="38"/>
  <c r="AE73" i="38"/>
  <c r="AC84" i="38"/>
  <c r="AE84" i="38"/>
  <c r="AG84" i="38" s="1"/>
  <c r="AI111" i="38"/>
  <c r="AJ125" i="38"/>
  <c r="AI127" i="38"/>
  <c r="AI12" i="38"/>
  <c r="AI26" i="38"/>
  <c r="AI31" i="38"/>
  <c r="AJ32" i="38"/>
  <c r="AG43" i="38"/>
  <c r="AE81" i="38"/>
  <c r="AG81" i="38" s="1"/>
  <c r="AD100" i="38"/>
  <c r="AE100" i="38"/>
  <c r="AG100" i="38" s="1"/>
  <c r="AJ7" i="38"/>
  <c r="AE8" i="38"/>
  <c r="AJ16" i="38"/>
  <c r="AG20" i="38"/>
  <c r="AE24" i="38"/>
  <c r="AG24" i="38" s="1"/>
  <c r="AE28" i="38"/>
  <c r="AG28" i="38" s="1"/>
  <c r="AI29" i="38"/>
  <c r="AL30" i="38"/>
  <c r="AL31" i="38"/>
  <c r="AG32" i="38"/>
  <c r="AI34" i="38"/>
  <c r="AI35" i="38"/>
  <c r="AG37" i="38"/>
  <c r="AE39" i="38"/>
  <c r="AG39" i="38" s="1"/>
  <c r="AI46" i="38"/>
  <c r="AI53" i="38"/>
  <c r="AD59" i="38"/>
  <c r="AC59" i="38"/>
  <c r="AI69" i="38"/>
  <c r="AI71" i="38"/>
  <c r="AG72" i="38"/>
  <c r="AG74" i="38"/>
  <c r="AK75" i="38"/>
  <c r="AL77" i="38"/>
  <c r="AC88" i="38"/>
  <c r="AO89" i="38"/>
  <c r="AO95" i="38"/>
  <c r="AE96" i="38"/>
  <c r="AG96" i="38" s="1"/>
  <c r="AJ97" i="38"/>
  <c r="AO104" i="38"/>
  <c r="AI104" i="38"/>
  <c r="AG109" i="38"/>
  <c r="AO112" i="38"/>
  <c r="AJ112" i="38"/>
  <c r="AJ124" i="38"/>
  <c r="AI126" i="38"/>
  <c r="AG66" i="38"/>
  <c r="AG91" i="38"/>
  <c r="AG104" i="38"/>
  <c r="AI107" i="38"/>
  <c r="AI108" i="38"/>
  <c r="AC112" i="38"/>
  <c r="AE114" i="38"/>
  <c r="AG114" i="38" s="1"/>
  <c r="AI117" i="38"/>
  <c r="AJ118" i="38"/>
  <c r="AJ119" i="38"/>
  <c r="AG124" i="38"/>
  <c r="AE125" i="38"/>
  <c r="AG125" i="38" s="1"/>
  <c r="AC128" i="38"/>
  <c r="AI130" i="38"/>
  <c r="B20" i="34"/>
  <c r="AK118" i="38"/>
  <c r="AL119" i="38"/>
  <c r="AG122" i="38"/>
  <c r="AJ130" i="38"/>
  <c r="AE9" i="39"/>
  <c r="AF11" i="39"/>
  <c r="AA12" i="39"/>
  <c r="AC12" i="39" s="1"/>
  <c r="AH14" i="39"/>
  <c r="AG15" i="39"/>
  <c r="AH16" i="39"/>
  <c r="Z17" i="39"/>
  <c r="AE20" i="39"/>
  <c r="AH23" i="39"/>
  <c r="AK25" i="39"/>
  <c r="Y28" i="39"/>
  <c r="AN10" i="34"/>
  <c r="AF9" i="39"/>
  <c r="AH11" i="39"/>
  <c r="AF20" i="39"/>
  <c r="AK26" i="39"/>
  <c r="Z28" i="39"/>
  <c r="B16" i="34"/>
  <c r="B48" i="34"/>
  <c r="AG36" i="38"/>
  <c r="AG61" i="38"/>
  <c r="AL67" i="38"/>
  <c r="AL73" i="38"/>
  <c r="AK79" i="38"/>
  <c r="AL83" i="38"/>
  <c r="AL87" i="38"/>
  <c r="AL93" i="38"/>
  <c r="AL113" i="38"/>
  <c r="AK114" i="38"/>
  <c r="AL115" i="38"/>
  <c r="AO119" i="38"/>
  <c r="AK128" i="38"/>
  <c r="AE12" i="39"/>
  <c r="AL14" i="39"/>
  <c r="AK16" i="39"/>
  <c r="Z18" i="39"/>
  <c r="AG20" i="39"/>
  <c r="AF21" i="39"/>
  <c r="AF22" i="39"/>
  <c r="AK23" i="39"/>
  <c r="AL26" i="39"/>
  <c r="AN6" i="34"/>
  <c r="AN16" i="34"/>
  <c r="AN20" i="34"/>
  <c r="AN24" i="34"/>
  <c r="AN28" i="34"/>
  <c r="AN32" i="34"/>
  <c r="AN36" i="34"/>
  <c r="AN40" i="34"/>
  <c r="AN44" i="34"/>
  <c r="AN48" i="34"/>
  <c r="B4" i="34"/>
  <c r="AK11" i="39"/>
  <c r="AG12" i="39"/>
  <c r="AL16" i="39"/>
  <c r="AF17" i="39"/>
  <c r="AA18" i="39"/>
  <c r="AC18" i="39" s="1"/>
  <c r="AH20" i="39"/>
  <c r="AG21" i="39"/>
  <c r="AG22" i="39"/>
  <c r="AK27" i="39"/>
  <c r="AN12" i="34"/>
  <c r="AP16" i="34"/>
  <c r="AP20" i="34"/>
  <c r="AP24" i="34"/>
  <c r="AP28" i="34"/>
  <c r="AP32" i="34"/>
  <c r="AP36" i="34"/>
  <c r="AP40" i="34"/>
  <c r="AP44" i="34"/>
  <c r="AP48" i="34"/>
  <c r="AK7" i="39"/>
  <c r="AL24" i="39"/>
  <c r="Z26" i="39"/>
  <c r="AL27" i="39"/>
  <c r="B12" i="34"/>
  <c r="B44" i="34"/>
  <c r="AG57" i="38"/>
  <c r="AK65" i="38"/>
  <c r="AK81" i="38"/>
  <c r="AK90" i="38"/>
  <c r="AO93" i="38"/>
  <c r="AG97" i="38"/>
  <c r="AK110" i="38"/>
  <c r="AE113" i="38"/>
  <c r="AG113" i="38" s="1"/>
  <c r="AO113" i="38"/>
  <c r="AC114" i="38"/>
  <c r="AO115" i="38"/>
  <c r="AI118" i="38"/>
  <c r="AI119" i="38"/>
  <c r="AK122" i="38"/>
  <c r="AL123" i="38"/>
  <c r="AE127" i="38"/>
  <c r="AG127" i="38" s="1"/>
  <c r="AL20" i="39"/>
  <c r="AP4" i="34"/>
  <c r="AP6" i="34"/>
  <c r="AP8" i="34"/>
  <c r="AP10" i="34"/>
  <c r="AP12" i="34"/>
  <c r="AI33" i="34"/>
  <c r="AI35" i="34"/>
  <c r="AI37" i="34"/>
  <c r="AI39" i="34"/>
  <c r="AI41" i="34"/>
  <c r="AI43" i="34"/>
  <c r="AI45" i="34"/>
  <c r="AI47" i="34"/>
  <c r="AI49" i="34"/>
  <c r="AI51" i="34"/>
  <c r="B5" i="34"/>
  <c r="B9" i="34"/>
  <c r="B13" i="34"/>
  <c r="B17" i="34"/>
  <c r="B21" i="34"/>
  <c r="B25" i="34"/>
  <c r="B29" i="34"/>
  <c r="B41" i="34"/>
  <c r="B45" i="34"/>
  <c r="B49" i="34"/>
  <c r="AN5" i="34"/>
  <c r="AN7" i="34"/>
  <c r="AN9" i="34"/>
  <c r="AN11" i="34"/>
  <c r="AN13" i="34"/>
  <c r="AN15" i="34"/>
  <c r="AN17" i="34"/>
  <c r="AN19" i="34"/>
  <c r="AN21" i="34"/>
  <c r="AN23" i="34"/>
  <c r="AN25" i="34"/>
  <c r="AN27" i="34"/>
  <c r="AN29" i="34"/>
  <c r="AN31" i="34"/>
  <c r="AN33" i="34"/>
  <c r="AN35" i="34"/>
  <c r="AN37" i="34"/>
  <c r="AN39" i="34"/>
  <c r="AN41" i="34"/>
  <c r="AN43" i="34"/>
  <c r="AN45" i="34"/>
  <c r="AN47" i="34"/>
  <c r="AN49" i="34"/>
  <c r="AN51" i="34"/>
  <c r="B6" i="34"/>
  <c r="B10" i="34"/>
  <c r="B14" i="34"/>
  <c r="B18" i="34"/>
  <c r="B22" i="34"/>
  <c r="B26" i="34"/>
  <c r="B30" i="34"/>
  <c r="B42" i="34"/>
  <c r="B46" i="34"/>
  <c r="B50" i="34"/>
  <c r="AP5" i="34"/>
  <c r="AP7" i="34"/>
  <c r="AP9" i="34"/>
  <c r="AP11" i="34"/>
  <c r="AP13" i="34"/>
  <c r="AP15" i="34"/>
  <c r="AP17" i="34"/>
  <c r="AP19" i="34"/>
  <c r="AP21" i="34"/>
  <c r="AP23" i="34"/>
  <c r="AP25" i="34"/>
  <c r="AP27" i="34"/>
  <c r="AP29" i="34"/>
  <c r="AP31" i="34"/>
  <c r="AP33" i="34"/>
  <c r="AP35" i="34"/>
  <c r="AP37" i="34"/>
  <c r="AP39" i="34"/>
  <c r="AP41" i="34"/>
  <c r="AP43" i="34"/>
  <c r="AP45" i="34"/>
  <c r="AP47" i="34"/>
  <c r="AP49" i="34"/>
  <c r="AP51" i="34"/>
  <c r="AI32" i="34"/>
  <c r="AI34" i="34"/>
  <c r="AI36" i="34"/>
  <c r="AI38" i="34"/>
  <c r="AI40" i="34"/>
  <c r="AI42" i="34"/>
  <c r="AI44" i="34"/>
  <c r="AI46" i="34"/>
  <c r="AI48" i="34"/>
  <c r="AI50" i="34"/>
  <c r="B7" i="34"/>
  <c r="B11" i="34"/>
  <c r="B15" i="34"/>
  <c r="B19" i="34"/>
  <c r="B23" i="34"/>
  <c r="B27" i="34"/>
  <c r="B31" i="34"/>
  <c r="B43" i="34"/>
  <c r="B47" i="34"/>
  <c r="B51" i="34"/>
  <c r="AP3" i="34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H4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B2" i="34"/>
  <c r="C2" i="34" s="1"/>
  <c r="E2" i="34"/>
  <c r="F2" i="34"/>
  <c r="G2" i="34"/>
  <c r="H2" i="34"/>
  <c r="AL3" i="34"/>
  <c r="AL4" i="34"/>
  <c r="AL5" i="34"/>
  <c r="AL6" i="34"/>
  <c r="AL7" i="34"/>
  <c r="AL8" i="34"/>
  <c r="AL9" i="34"/>
  <c r="AL10" i="34"/>
  <c r="AL11" i="34"/>
  <c r="AL12" i="34"/>
  <c r="AL13" i="34"/>
  <c r="AL14" i="34"/>
  <c r="AL15" i="34"/>
  <c r="AL16" i="34"/>
  <c r="AL17" i="34"/>
  <c r="AL18" i="34"/>
  <c r="AL19" i="34"/>
  <c r="AL20" i="34"/>
  <c r="AL21" i="34"/>
  <c r="AL22" i="34"/>
  <c r="AL23" i="34"/>
  <c r="AL24" i="34"/>
  <c r="AL25" i="34"/>
  <c r="AL26" i="34"/>
  <c r="AL27" i="34"/>
  <c r="AL28" i="34"/>
  <c r="AL29" i="34"/>
  <c r="AL30" i="34"/>
  <c r="AL31" i="34"/>
  <c r="AL32" i="34"/>
  <c r="AL33" i="34"/>
  <c r="AL34" i="34"/>
  <c r="AL35" i="34"/>
  <c r="AL36" i="34"/>
  <c r="AL37" i="34"/>
  <c r="AL38" i="34"/>
  <c r="AL39" i="34"/>
  <c r="AL40" i="34"/>
  <c r="AL41" i="34"/>
  <c r="AL42" i="34"/>
  <c r="AL43" i="34"/>
  <c r="AL44" i="34"/>
  <c r="AL45" i="34"/>
  <c r="AL46" i="34"/>
  <c r="AL47" i="34"/>
  <c r="AL48" i="34"/>
  <c r="AL49" i="34"/>
  <c r="AL50" i="34"/>
  <c r="AL51" i="34"/>
  <c r="AM3" i="34"/>
  <c r="AM4" i="34"/>
  <c r="AM5" i="34"/>
  <c r="AM6" i="34"/>
  <c r="AM7" i="34"/>
  <c r="AM8" i="34"/>
  <c r="AM9" i="34"/>
  <c r="AM10" i="34"/>
  <c r="AM11" i="34"/>
  <c r="AM12" i="34"/>
  <c r="AM13" i="34"/>
  <c r="AM14" i="34"/>
  <c r="AM15" i="34"/>
  <c r="AM16" i="34"/>
  <c r="AM17" i="34"/>
  <c r="AM18" i="34"/>
  <c r="AM19" i="34"/>
  <c r="AM20" i="34"/>
  <c r="AM21" i="34"/>
  <c r="AM22" i="34"/>
  <c r="AM23" i="34"/>
  <c r="AM24" i="34"/>
  <c r="AM25" i="34"/>
  <c r="AM26" i="34"/>
  <c r="AM27" i="34"/>
  <c r="AM28" i="34"/>
  <c r="AM29" i="34"/>
  <c r="AM30" i="34"/>
  <c r="AM31" i="34"/>
  <c r="AM32" i="34"/>
  <c r="AM33" i="34"/>
  <c r="AM34" i="34"/>
  <c r="AM35" i="34"/>
  <c r="AM36" i="34"/>
  <c r="AM37" i="34"/>
  <c r="AM38" i="34"/>
  <c r="AM39" i="34"/>
  <c r="AM40" i="34"/>
  <c r="AM41" i="34"/>
  <c r="AM42" i="34"/>
  <c r="AM43" i="34"/>
  <c r="AM44" i="34"/>
  <c r="AM45" i="34"/>
  <c r="AM46" i="34"/>
  <c r="AM47" i="34"/>
  <c r="AM48" i="34"/>
  <c r="AM49" i="34"/>
  <c r="AM50" i="34"/>
  <c r="AM51" i="34"/>
  <c r="AE30" i="39"/>
  <c r="AF8" i="39"/>
  <c r="Y10" i="39"/>
  <c r="AE13" i="39"/>
  <c r="Y16" i="39"/>
  <c r="AE19" i="39"/>
  <c r="Y22" i="39"/>
  <c r="AE29" i="39"/>
  <c r="AF30" i="39"/>
  <c r="AE7" i="39"/>
  <c r="AF7" i="39"/>
  <c r="AG8" i="39"/>
  <c r="Y9" i="39"/>
  <c r="AH9" i="39"/>
  <c r="Z10" i="39"/>
  <c r="AF13" i="39"/>
  <c r="Y15" i="39"/>
  <c r="AH15" i="39"/>
  <c r="Z16" i="39"/>
  <c r="AF19" i="39"/>
  <c r="Y21" i="39"/>
  <c r="AH21" i="39"/>
  <c r="Z22" i="39"/>
  <c r="AE28" i="39"/>
  <c r="AF29" i="39"/>
  <c r="AG30" i="39"/>
  <c r="Y7" i="39"/>
  <c r="AG7" i="39"/>
  <c r="Y8" i="39"/>
  <c r="AH8" i="39"/>
  <c r="Z9" i="39"/>
  <c r="AK10" i="39"/>
  <c r="AL11" i="39"/>
  <c r="Y13" i="39"/>
  <c r="AG13" i="39"/>
  <c r="Y14" i="39"/>
  <c r="Z15" i="39"/>
  <c r="AL17" i="39"/>
  <c r="Y19" i="39"/>
  <c r="AG19" i="39"/>
  <c r="Y20" i="39"/>
  <c r="Z21" i="39"/>
  <c r="AL23" i="39"/>
  <c r="AL25" i="39"/>
  <c r="AE27" i="39"/>
  <c r="AF28" i="39"/>
  <c r="AG29" i="39"/>
  <c r="Y30" i="39"/>
  <c r="AH30" i="39"/>
  <c r="Z7" i="39"/>
  <c r="AH7" i="39"/>
  <c r="Z8" i="39"/>
  <c r="AK9" i="39"/>
  <c r="AL10" i="39"/>
  <c r="AG10" i="39" s="1"/>
  <c r="Z13" i="39"/>
  <c r="AH13" i="39"/>
  <c r="Z14" i="39"/>
  <c r="AK15" i="39"/>
  <c r="Z19" i="39"/>
  <c r="AH19" i="39"/>
  <c r="Z20" i="39"/>
  <c r="AK21" i="39"/>
  <c r="AE24" i="39"/>
  <c r="AE26" i="39"/>
  <c r="AF27" i="39"/>
  <c r="AG28" i="39"/>
  <c r="Y29" i="39"/>
  <c r="AH29" i="39"/>
  <c r="Z30" i="39"/>
  <c r="AE8" i="39"/>
  <c r="AK8" i="39"/>
  <c r="AE11" i="39"/>
  <c r="AF12" i="39"/>
  <c r="AL15" i="39"/>
  <c r="AE17" i="39"/>
  <c r="AF18" i="39"/>
  <c r="AL21" i="39"/>
  <c r="AE23" i="39"/>
  <c r="AF24" i="39"/>
  <c r="AE25" i="39"/>
  <c r="AF26" i="39"/>
  <c r="AG27" i="39"/>
  <c r="AH28" i="39"/>
  <c r="AK30" i="39"/>
  <c r="AK13" i="39"/>
  <c r="AK19" i="39"/>
  <c r="AK29" i="39"/>
  <c r="AG18" i="38"/>
  <c r="AG19" i="38"/>
  <c r="AG16" i="38"/>
  <c r="AD7" i="38"/>
  <c r="AD9" i="38"/>
  <c r="AL9" i="38"/>
  <c r="AD11" i="38"/>
  <c r="AL11" i="38"/>
  <c r="AD13" i="38"/>
  <c r="AL13" i="38"/>
  <c r="AD15" i="38"/>
  <c r="AL15" i="38"/>
  <c r="AD17" i="38"/>
  <c r="AL17" i="38"/>
  <c r="AD19" i="38"/>
  <c r="AL19" i="38"/>
  <c r="AD21" i="38"/>
  <c r="AD25" i="38"/>
  <c r="AD29" i="38"/>
  <c r="AD33" i="38"/>
  <c r="AG42" i="38"/>
  <c r="AG50" i="38"/>
  <c r="AK52" i="38"/>
  <c r="AJ52" i="38"/>
  <c r="AI52" i="38"/>
  <c r="AO52" i="38"/>
  <c r="AL66" i="38"/>
  <c r="AK66" i="38"/>
  <c r="AI66" i="38"/>
  <c r="AD69" i="38"/>
  <c r="AC69" i="38"/>
  <c r="AL74" i="38"/>
  <c r="AK74" i="38"/>
  <c r="AJ74" i="38"/>
  <c r="AO74" i="38"/>
  <c r="AI74" i="38"/>
  <c r="AE7" i="38"/>
  <c r="AG7" i="38" s="1"/>
  <c r="AA8" i="38"/>
  <c r="AF8" i="38" s="1"/>
  <c r="AE9" i="38"/>
  <c r="AG9" i="38" s="1"/>
  <c r="AE11" i="38"/>
  <c r="AG11" i="38" s="1"/>
  <c r="AE13" i="38"/>
  <c r="AG13" i="38" s="1"/>
  <c r="AI14" i="38"/>
  <c r="AE15" i="38"/>
  <c r="AG15" i="38" s="1"/>
  <c r="AI16" i="38"/>
  <c r="AE17" i="38"/>
  <c r="AG17" i="38" s="1"/>
  <c r="AI18" i="38"/>
  <c r="AE19" i="38"/>
  <c r="AI20" i="38"/>
  <c r="AE21" i="38"/>
  <c r="AG21" i="38" s="1"/>
  <c r="AD22" i="38"/>
  <c r="AE25" i="38"/>
  <c r="AD26" i="38"/>
  <c r="AE29" i="38"/>
  <c r="AG29" i="38" s="1"/>
  <c r="AD30" i="38"/>
  <c r="AE33" i="38"/>
  <c r="AG33" i="38" s="1"/>
  <c r="AO34" i="38"/>
  <c r="AD36" i="38"/>
  <c r="AC36" i="38"/>
  <c r="AD38" i="38"/>
  <c r="AC38" i="38"/>
  <c r="AD40" i="38"/>
  <c r="AC40" i="38"/>
  <c r="AD42" i="38"/>
  <c r="AC42" i="38"/>
  <c r="AO44" i="38"/>
  <c r="AL44" i="38"/>
  <c r="AK44" i="38"/>
  <c r="AD50" i="38"/>
  <c r="AC50" i="38"/>
  <c r="AL52" i="38"/>
  <c r="AK56" i="38"/>
  <c r="AJ56" i="38"/>
  <c r="AI56" i="38"/>
  <c r="AO56" i="38"/>
  <c r="AG58" i="38"/>
  <c r="AJ66" i="38"/>
  <c r="AE69" i="38"/>
  <c r="AG69" i="38" s="1"/>
  <c r="AL80" i="38"/>
  <c r="AK80" i="38"/>
  <c r="AJ80" i="38"/>
  <c r="AO80" i="38"/>
  <c r="AI80" i="38"/>
  <c r="AG25" i="38"/>
  <c r="AD53" i="38"/>
  <c r="AC53" i="38"/>
  <c r="AD64" i="38"/>
  <c r="AC64" i="38"/>
  <c r="AE64" i="38"/>
  <c r="AG64" i="38" s="1"/>
  <c r="AL70" i="38"/>
  <c r="AK70" i="38"/>
  <c r="AJ70" i="38"/>
  <c r="AO70" i="38"/>
  <c r="AI70" i="38"/>
  <c r="AC85" i="38"/>
  <c r="AE85" i="38"/>
  <c r="AG85" i="38" s="1"/>
  <c r="AD85" i="38"/>
  <c r="AO7" i="38"/>
  <c r="AC8" i="38"/>
  <c r="AK8" i="38"/>
  <c r="AO9" i="38"/>
  <c r="AC10" i="38"/>
  <c r="AK10" i="38"/>
  <c r="AO11" i="38"/>
  <c r="AC12" i="38"/>
  <c r="AK12" i="38"/>
  <c r="AO13" i="38"/>
  <c r="AC14" i="38"/>
  <c r="AK14" i="38"/>
  <c r="AO15" i="38"/>
  <c r="AC16" i="38"/>
  <c r="AK16" i="38"/>
  <c r="AO17" i="38"/>
  <c r="AC18" i="38"/>
  <c r="AK18" i="38"/>
  <c r="AO19" i="38"/>
  <c r="AC20" i="38"/>
  <c r="AK20" i="38"/>
  <c r="AC23" i="38"/>
  <c r="AJ24" i="38"/>
  <c r="AC27" i="38"/>
  <c r="AC31" i="38"/>
  <c r="AJ33" i="38"/>
  <c r="AO33" i="38"/>
  <c r="AO42" i="38"/>
  <c r="AL42" i="38"/>
  <c r="AK42" i="38"/>
  <c r="AD48" i="38"/>
  <c r="AC48" i="38"/>
  <c r="AO50" i="38"/>
  <c r="AL50" i="38"/>
  <c r="AK50" i="38"/>
  <c r="AI50" i="38"/>
  <c r="AE53" i="38"/>
  <c r="AG53" i="38" s="1"/>
  <c r="AD57" i="38"/>
  <c r="AC57" i="38"/>
  <c r="AL60" i="38"/>
  <c r="AK60" i="38"/>
  <c r="AO60" i="38"/>
  <c r="AJ60" i="38"/>
  <c r="AI60" i="38"/>
  <c r="AE63" i="38"/>
  <c r="AG63" i="38" s="1"/>
  <c r="AC63" i="38"/>
  <c r="AL76" i="38"/>
  <c r="AK76" i="38"/>
  <c r="AJ76" i="38"/>
  <c r="AO76" i="38"/>
  <c r="AI76" i="38"/>
  <c r="AD14" i="38"/>
  <c r="AD16" i="38"/>
  <c r="AD18" i="38"/>
  <c r="AD20" i="38"/>
  <c r="AD23" i="38"/>
  <c r="AD27" i="38"/>
  <c r="AD31" i="38"/>
  <c r="AL36" i="38"/>
  <c r="AK36" i="38"/>
  <c r="AL38" i="38"/>
  <c r="AK38" i="38"/>
  <c r="AL40" i="38"/>
  <c r="AK40" i="38"/>
  <c r="AG46" i="38"/>
  <c r="AL58" i="38"/>
  <c r="AK58" i="38"/>
  <c r="AI58" i="38"/>
  <c r="AO66" i="38"/>
  <c r="AO82" i="38"/>
  <c r="AL82" i="38"/>
  <c r="AK82" i="38"/>
  <c r="AJ82" i="38"/>
  <c r="AI82" i="38"/>
  <c r="AD8" i="38"/>
  <c r="AD10" i="38"/>
  <c r="AD12" i="38"/>
  <c r="AI7" i="38"/>
  <c r="AI9" i="38"/>
  <c r="AI11" i="38"/>
  <c r="AI13" i="38"/>
  <c r="AI15" i="38"/>
  <c r="AI17" i="38"/>
  <c r="AI19" i="38"/>
  <c r="AJ21" i="38"/>
  <c r="AD24" i="38"/>
  <c r="AJ25" i="38"/>
  <c r="AD28" i="38"/>
  <c r="AJ29" i="38"/>
  <c r="AD32" i="38"/>
  <c r="AK33" i="38"/>
  <c r="AJ34" i="38"/>
  <c r="AI36" i="38"/>
  <c r="AI38" i="38"/>
  <c r="AI40" i="38"/>
  <c r="AD46" i="38"/>
  <c r="AC46" i="38"/>
  <c r="AO48" i="38"/>
  <c r="AL48" i="38"/>
  <c r="AK48" i="38"/>
  <c r="AJ58" i="38"/>
  <c r="AL72" i="38"/>
  <c r="AK72" i="38"/>
  <c r="AJ72" i="38"/>
  <c r="AO72" i="38"/>
  <c r="AI72" i="38"/>
  <c r="AC52" i="38"/>
  <c r="AD52" i="38"/>
  <c r="AD62" i="38"/>
  <c r="AC62" i="38"/>
  <c r="AE62" i="38"/>
  <c r="AL78" i="38"/>
  <c r="AK78" i="38"/>
  <c r="AJ78" i="38"/>
  <c r="AO78" i="38"/>
  <c r="AI78" i="38"/>
  <c r="AG23" i="38"/>
  <c r="AG27" i="38"/>
  <c r="AG31" i="38"/>
  <c r="AL21" i="38"/>
  <c r="AJ22" i="38"/>
  <c r="AO24" i="38"/>
  <c r="AL25" i="38"/>
  <c r="AJ26" i="38"/>
  <c r="AO28" i="38"/>
  <c r="AL29" i="38"/>
  <c r="AO32" i="38"/>
  <c r="AD44" i="38"/>
  <c r="AC44" i="38"/>
  <c r="AO46" i="38"/>
  <c r="AL46" i="38"/>
  <c r="AK46" i="38"/>
  <c r="AJ48" i="38"/>
  <c r="AE52" i="38"/>
  <c r="AG52" i="38" s="1"/>
  <c r="AC56" i="38"/>
  <c r="AD56" i="38"/>
  <c r="AG62" i="38"/>
  <c r="AD65" i="38"/>
  <c r="AC65" i="38"/>
  <c r="AL68" i="38"/>
  <c r="AK68" i="38"/>
  <c r="AJ68" i="38"/>
  <c r="AO68" i="38"/>
  <c r="AI68" i="38"/>
  <c r="AO84" i="38"/>
  <c r="AL84" i="38"/>
  <c r="AK84" i="38"/>
  <c r="AJ84" i="38"/>
  <c r="AE131" i="38"/>
  <c r="AG131" i="38" s="1"/>
  <c r="AD131" i="38"/>
  <c r="AC131" i="38"/>
  <c r="AI84" i="38"/>
  <c r="AD87" i="38"/>
  <c r="AG89" i="38"/>
  <c r="AC95" i="38"/>
  <c r="AE95" i="38"/>
  <c r="AG95" i="38" s="1"/>
  <c r="AO98" i="38"/>
  <c r="AL98" i="38"/>
  <c r="AK98" i="38"/>
  <c r="AJ98" i="38"/>
  <c r="AC103" i="38"/>
  <c r="AE103" i="38"/>
  <c r="AG103" i="38" s="1"/>
  <c r="AO92" i="38"/>
  <c r="AL92" i="38"/>
  <c r="AK92" i="38"/>
  <c r="AJ92" i="38"/>
  <c r="AI92" i="38"/>
  <c r="AO35" i="38"/>
  <c r="AO37" i="38"/>
  <c r="AO39" i="38"/>
  <c r="AO41" i="38"/>
  <c r="AO43" i="38"/>
  <c r="AO45" i="38"/>
  <c r="AO47" i="38"/>
  <c r="AO49" i="38"/>
  <c r="AL53" i="38"/>
  <c r="AJ54" i="38"/>
  <c r="AL54" i="38"/>
  <c r="AD58" i="38"/>
  <c r="AC58" i="38"/>
  <c r="AL62" i="38"/>
  <c r="AK62" i="38"/>
  <c r="AD66" i="38"/>
  <c r="AC66" i="38"/>
  <c r="AG71" i="38"/>
  <c r="AG73" i="38"/>
  <c r="AG75" i="38"/>
  <c r="AG77" i="38"/>
  <c r="AD94" i="38"/>
  <c r="AE94" i="38"/>
  <c r="AG94" i="38" s="1"/>
  <c r="AD102" i="38"/>
  <c r="AE102" i="38"/>
  <c r="AG102" i="38" s="1"/>
  <c r="AO88" i="38"/>
  <c r="AL88" i="38"/>
  <c r="AK88" i="38"/>
  <c r="AJ88" i="38"/>
  <c r="AK51" i="38"/>
  <c r="AE54" i="38"/>
  <c r="AG54" i="38" s="1"/>
  <c r="AK55" i="38"/>
  <c r="AD60" i="38"/>
  <c r="AC60" i="38"/>
  <c r="AJ62" i="38"/>
  <c r="AL64" i="38"/>
  <c r="AK64" i="38"/>
  <c r="AC71" i="38"/>
  <c r="AC73" i="38"/>
  <c r="AC75" i="38"/>
  <c r="AC77" i="38"/>
  <c r="AC79" i="38"/>
  <c r="AC81" i="38"/>
  <c r="AO86" i="38"/>
  <c r="AL86" i="38"/>
  <c r="AK86" i="38"/>
  <c r="AJ86" i="38"/>
  <c r="AI88" i="38"/>
  <c r="AG93" i="38"/>
  <c r="AG101" i="38"/>
  <c r="AO54" i="38"/>
  <c r="AC89" i="38"/>
  <c r="AD89" i="38"/>
  <c r="AE90" i="38"/>
  <c r="AG90" i="38" s="1"/>
  <c r="AD90" i="38"/>
  <c r="AG126" i="38"/>
  <c r="AL91" i="38"/>
  <c r="AO100" i="38"/>
  <c r="AL100" i="38"/>
  <c r="AD105" i="38"/>
  <c r="AC105" i="38"/>
  <c r="AC68" i="38"/>
  <c r="AC70" i="38"/>
  <c r="AC72" i="38"/>
  <c r="AC74" i="38"/>
  <c r="AC76" i="38"/>
  <c r="AC78" i="38"/>
  <c r="AC80" i="38"/>
  <c r="AC96" i="38"/>
  <c r="AC104" i="38"/>
  <c r="AE105" i="38"/>
  <c r="AG105" i="38" s="1"/>
  <c r="AD107" i="38"/>
  <c r="AC107" i="38"/>
  <c r="AO94" i="38"/>
  <c r="AL94" i="38"/>
  <c r="AJ100" i="38"/>
  <c r="AO102" i="38"/>
  <c r="AL102" i="38"/>
  <c r="AD109" i="38"/>
  <c r="AC109" i="38"/>
  <c r="AO91" i="38"/>
  <c r="AD111" i="38"/>
  <c r="AC111" i="38"/>
  <c r="AG112" i="38"/>
  <c r="AJ94" i="38"/>
  <c r="AO96" i="38"/>
  <c r="AL96" i="38"/>
  <c r="AE98" i="38"/>
  <c r="AE99" i="38"/>
  <c r="AG99" i="38" s="1"/>
  <c r="AJ102" i="38"/>
  <c r="AE108" i="38"/>
  <c r="AG108" i="38" s="1"/>
  <c r="AC110" i="38"/>
  <c r="AE111" i="38"/>
  <c r="AG111" i="38" s="1"/>
  <c r="AE116" i="38"/>
  <c r="AG116" i="38" s="1"/>
  <c r="AD116" i="38"/>
  <c r="AG98" i="38"/>
  <c r="AE110" i="38"/>
  <c r="AG110" i="38" s="1"/>
  <c r="AG128" i="38"/>
  <c r="AL104" i="38"/>
  <c r="AL106" i="38"/>
  <c r="AL108" i="38"/>
  <c r="AL110" i="38"/>
  <c r="AL112" i="38"/>
  <c r="AL114" i="38"/>
  <c r="AL116" i="38"/>
  <c r="AD118" i="38"/>
  <c r="AL118" i="38"/>
  <c r="AD120" i="38"/>
  <c r="AL120" i="38"/>
  <c r="AD122" i="38"/>
  <c r="AL122" i="38"/>
  <c r="AD124" i="38"/>
  <c r="AL124" i="38"/>
  <c r="AD126" i="38"/>
  <c r="AL126" i="38"/>
  <c r="AD128" i="38"/>
  <c r="AL128" i="38"/>
  <c r="AD130" i="38"/>
  <c r="AL130" i="38"/>
  <c r="AK131" i="38"/>
  <c r="AL131" i="38"/>
  <c r="AC113" i="38"/>
  <c r="AC115" i="38"/>
  <c r="AC117" i="38"/>
  <c r="AC119" i="38"/>
  <c r="AC121" i="38"/>
  <c r="AC123" i="38"/>
  <c r="AC125" i="38"/>
  <c r="AC127" i="38"/>
  <c r="AC129" i="38"/>
  <c r="AK129" i="38"/>
  <c r="AK2" i="34"/>
  <c r="AI11" i="34" s="1"/>
  <c r="AR2" i="34"/>
  <c r="AK138" i="34"/>
  <c r="AK132" i="34"/>
  <c r="AK133" i="34"/>
  <c r="AK134" i="34"/>
  <c r="AK135" i="34"/>
  <c r="AK136" i="34"/>
  <c r="AK137" i="34"/>
  <c r="AH32" i="34"/>
  <c r="AH33" i="34"/>
  <c r="AH34" i="34"/>
  <c r="AH35" i="34"/>
  <c r="AH36" i="34"/>
  <c r="AH37" i="34"/>
  <c r="AH39" i="34"/>
  <c r="AH40" i="34"/>
  <c r="AH43" i="34"/>
  <c r="AH45" i="34"/>
  <c r="AH46" i="34"/>
  <c r="AH47" i="34"/>
  <c r="AH48" i="34"/>
  <c r="AH49" i="34"/>
  <c r="AH50" i="34"/>
  <c r="AH51" i="34"/>
  <c r="AK52" i="34"/>
  <c r="AH52" i="34" s="1"/>
  <c r="AK53" i="34"/>
  <c r="AH53" i="34" s="1"/>
  <c r="AK54" i="34"/>
  <c r="AL54" i="34" s="1"/>
  <c r="AK55" i="34"/>
  <c r="AH55" i="34" s="1"/>
  <c r="AK56" i="34"/>
  <c r="AH56" i="34" s="1"/>
  <c r="AK57" i="34"/>
  <c r="AL57" i="34" s="1"/>
  <c r="AK58" i="34"/>
  <c r="AI58" i="34" s="1"/>
  <c r="AK59" i="34"/>
  <c r="AH59" i="34" s="1"/>
  <c r="AK60" i="34"/>
  <c r="AI60" i="34" s="1"/>
  <c r="AK61" i="34"/>
  <c r="AH61" i="34" s="1"/>
  <c r="AK62" i="34"/>
  <c r="AI62" i="34" s="1"/>
  <c r="AK63" i="34"/>
  <c r="AH63" i="34" s="1"/>
  <c r="AK64" i="34"/>
  <c r="AH64" i="34" s="1"/>
  <c r="AK65" i="34"/>
  <c r="AH65" i="34" s="1"/>
  <c r="AK66" i="34"/>
  <c r="AH66" i="34" s="1"/>
  <c r="AK67" i="34"/>
  <c r="AH67" i="34" s="1"/>
  <c r="AK68" i="34"/>
  <c r="AH68" i="34" s="1"/>
  <c r="AK69" i="34"/>
  <c r="AH69" i="34" s="1"/>
  <c r="AK70" i="34"/>
  <c r="AN70" i="34" s="1"/>
  <c r="AK71" i="34"/>
  <c r="AH71" i="34" s="1"/>
  <c r="AK72" i="34"/>
  <c r="AH72" i="34" s="1"/>
  <c r="AK73" i="34"/>
  <c r="AP73" i="34" s="1"/>
  <c r="AK74" i="34"/>
  <c r="AI74" i="34" s="1"/>
  <c r="AK75" i="34"/>
  <c r="AH75" i="34" s="1"/>
  <c r="AK76" i="34"/>
  <c r="AI76" i="34" s="1"/>
  <c r="AK77" i="34"/>
  <c r="AH77" i="34" s="1"/>
  <c r="AK78" i="34"/>
  <c r="AI78" i="34" s="1"/>
  <c r="AK79" i="34"/>
  <c r="AH79" i="34" s="1"/>
  <c r="AK80" i="34"/>
  <c r="AH80" i="34" s="1"/>
  <c r="AK81" i="34"/>
  <c r="AH81" i="34" s="1"/>
  <c r="AK82" i="34"/>
  <c r="AH82" i="34" s="1"/>
  <c r="AK83" i="34"/>
  <c r="AH83" i="34" s="1"/>
  <c r="AK84" i="34"/>
  <c r="AH84" i="34" s="1"/>
  <c r="AK85" i="34"/>
  <c r="AH85" i="34" s="1"/>
  <c r="AK86" i="34"/>
  <c r="AM86" i="34" s="1"/>
  <c r="AK87" i="34"/>
  <c r="AH87" i="34" s="1"/>
  <c r="AK88" i="34"/>
  <c r="AH88" i="34" s="1"/>
  <c r="AK89" i="34"/>
  <c r="AL89" i="34" s="1"/>
  <c r="AK90" i="34"/>
  <c r="AI90" i="34" s="1"/>
  <c r="AK91" i="34"/>
  <c r="AH91" i="34" s="1"/>
  <c r="AK92" i="34"/>
  <c r="AI92" i="34" s="1"/>
  <c r="AK93" i="34"/>
  <c r="AH93" i="34" s="1"/>
  <c r="AK94" i="34"/>
  <c r="AI94" i="34" s="1"/>
  <c r="AK95" i="34"/>
  <c r="AH95" i="34" s="1"/>
  <c r="AK96" i="34"/>
  <c r="AH96" i="34" s="1"/>
  <c r="AK97" i="34"/>
  <c r="AH97" i="34" s="1"/>
  <c r="AK98" i="34"/>
  <c r="AN98" i="34" s="1"/>
  <c r="AK99" i="34"/>
  <c r="AH99" i="34" s="1"/>
  <c r="AK100" i="34"/>
  <c r="AH100" i="34" s="1"/>
  <c r="AK101" i="34"/>
  <c r="AH101" i="34" s="1"/>
  <c r="AK102" i="34"/>
  <c r="AM102" i="34" s="1"/>
  <c r="AK103" i="34"/>
  <c r="AH103" i="34" s="1"/>
  <c r="AK104" i="34"/>
  <c r="AH104" i="34" s="1"/>
  <c r="AK105" i="34"/>
  <c r="AL105" i="34" s="1"/>
  <c r="AK106" i="34"/>
  <c r="AI106" i="34" s="1"/>
  <c r="AK107" i="34"/>
  <c r="AH107" i="34" s="1"/>
  <c r="AK108" i="34"/>
  <c r="AN108" i="34" s="1"/>
  <c r="AK109" i="34"/>
  <c r="AH109" i="34" s="1"/>
  <c r="AK110" i="34"/>
  <c r="AI110" i="34" s="1"/>
  <c r="AK111" i="34"/>
  <c r="AH111" i="34" s="1"/>
  <c r="AK112" i="34"/>
  <c r="AN112" i="34" s="1"/>
  <c r="AK113" i="34"/>
  <c r="AH113" i="34" s="1"/>
  <c r="AK114" i="34"/>
  <c r="AH114" i="34" s="1"/>
  <c r="AK115" i="34"/>
  <c r="AM115" i="34" s="1"/>
  <c r="AK116" i="34"/>
  <c r="AH116" i="34" s="1"/>
  <c r="AK117" i="34"/>
  <c r="AH117" i="34" s="1"/>
  <c r="AK118" i="34"/>
  <c r="AP118" i="34" s="1"/>
  <c r="AK119" i="34"/>
  <c r="AH119" i="34" s="1"/>
  <c r="AK120" i="34"/>
  <c r="AK121" i="34"/>
  <c r="AN121" i="34" s="1"/>
  <c r="AK122" i="34"/>
  <c r="AI122" i="34" s="1"/>
  <c r="AK123" i="34"/>
  <c r="AH123" i="34" s="1"/>
  <c r="AK124" i="34"/>
  <c r="AI124" i="34" s="1"/>
  <c r="AK125" i="34"/>
  <c r="AH125" i="34" s="1"/>
  <c r="AK126" i="34"/>
  <c r="AI126" i="34" s="1"/>
  <c r="AK127" i="34"/>
  <c r="AK128" i="34"/>
  <c r="AK129" i="34"/>
  <c r="AK130" i="34"/>
  <c r="AK131" i="34"/>
  <c r="AR3" i="34"/>
  <c r="AN131" i="1"/>
  <c r="AN130" i="1"/>
  <c r="J125" i="4" s="1"/>
  <c r="AN129" i="1"/>
  <c r="J124" i="4" s="1"/>
  <c r="AN128" i="1"/>
  <c r="AN127" i="1"/>
  <c r="J122" i="4" s="1"/>
  <c r="AN126" i="1"/>
  <c r="J121" i="4" s="1"/>
  <c r="AN125" i="1"/>
  <c r="J120" i="4" s="1"/>
  <c r="AN124" i="1"/>
  <c r="AN123" i="1"/>
  <c r="J118" i="4" s="1"/>
  <c r="AN122" i="1"/>
  <c r="J117" i="4" s="1"/>
  <c r="AN121" i="1"/>
  <c r="J116" i="4" s="1"/>
  <c r="AN120" i="1"/>
  <c r="AN119" i="1"/>
  <c r="J114" i="4" s="1"/>
  <c r="AN118" i="1"/>
  <c r="AN117" i="1"/>
  <c r="J112" i="4" s="1"/>
  <c r="AN116" i="1"/>
  <c r="AN115" i="1"/>
  <c r="J110" i="4" s="1"/>
  <c r="AN114" i="1"/>
  <c r="J109" i="4" s="1"/>
  <c r="AN113" i="1"/>
  <c r="J108" i="4" s="1"/>
  <c r="AN112" i="1"/>
  <c r="AN111" i="1"/>
  <c r="J106" i="4" s="1"/>
  <c r="AN110" i="1"/>
  <c r="J105" i="4" s="1"/>
  <c r="AN109" i="1"/>
  <c r="J104" i="4" s="1"/>
  <c r="AN108" i="1"/>
  <c r="AN107" i="1"/>
  <c r="AN106" i="1"/>
  <c r="J101" i="4" s="1"/>
  <c r="AN105" i="1"/>
  <c r="J100" i="4" s="1"/>
  <c r="AN104" i="1"/>
  <c r="AN103" i="1"/>
  <c r="J98" i="4" s="1"/>
  <c r="AN102" i="1"/>
  <c r="J97" i="4" s="1"/>
  <c r="AN101" i="1"/>
  <c r="J96" i="4" s="1"/>
  <c r="AN100" i="1"/>
  <c r="AN99" i="1"/>
  <c r="J94" i="4" s="1"/>
  <c r="AN98" i="1"/>
  <c r="J93" i="4" s="1"/>
  <c r="AN97" i="1"/>
  <c r="J92" i="4" s="1"/>
  <c r="AN96" i="1"/>
  <c r="AN95" i="1"/>
  <c r="J90" i="4" s="1"/>
  <c r="AN94" i="1"/>
  <c r="J89" i="4" s="1"/>
  <c r="AN93" i="1"/>
  <c r="J88" i="4" s="1"/>
  <c r="AN92" i="1"/>
  <c r="AN91" i="1"/>
  <c r="J86" i="4" s="1"/>
  <c r="AN90" i="1"/>
  <c r="J85" i="4" s="1"/>
  <c r="AN89" i="1"/>
  <c r="J84" i="4" s="1"/>
  <c r="AN88" i="1"/>
  <c r="AN87" i="1"/>
  <c r="J82" i="4" s="1"/>
  <c r="AN86" i="1"/>
  <c r="J81" i="4" s="1"/>
  <c r="AN85" i="1"/>
  <c r="J80" i="4" s="1"/>
  <c r="AN84" i="1"/>
  <c r="AN83" i="1"/>
  <c r="AN82" i="1"/>
  <c r="J77" i="4" s="1"/>
  <c r="AN81" i="1"/>
  <c r="J76" i="4" s="1"/>
  <c r="AN80" i="1"/>
  <c r="AN79" i="1"/>
  <c r="J74" i="4" s="1"/>
  <c r="AN78" i="1"/>
  <c r="J73" i="4" s="1"/>
  <c r="AN77" i="1"/>
  <c r="J72" i="4" s="1"/>
  <c r="AN76" i="1"/>
  <c r="AN75" i="1"/>
  <c r="J70" i="4" s="1"/>
  <c r="AN74" i="1"/>
  <c r="J69" i="4" s="1"/>
  <c r="AN73" i="1"/>
  <c r="J68" i="4" s="1"/>
  <c r="AN72" i="1"/>
  <c r="AN71" i="1"/>
  <c r="J66" i="4" s="1"/>
  <c r="AN70" i="1"/>
  <c r="J65" i="4" s="1"/>
  <c r="AN69" i="1"/>
  <c r="J64" i="4" s="1"/>
  <c r="AN68" i="1"/>
  <c r="AN67" i="1"/>
  <c r="AN66" i="1"/>
  <c r="J61" i="4" s="1"/>
  <c r="AN65" i="1"/>
  <c r="J60" i="4" s="1"/>
  <c r="AN64" i="1"/>
  <c r="AN63" i="1"/>
  <c r="J58" i="4" s="1"/>
  <c r="AN62" i="1"/>
  <c r="J57" i="4" s="1"/>
  <c r="AN61" i="1"/>
  <c r="J56" i="4" s="1"/>
  <c r="AN60" i="1"/>
  <c r="AN59" i="1"/>
  <c r="J54" i="4" s="1"/>
  <c r="AN58" i="1"/>
  <c r="J53" i="4" s="1"/>
  <c r="AN57" i="1"/>
  <c r="J52" i="4" s="1"/>
  <c r="AN56" i="1"/>
  <c r="AN55" i="1"/>
  <c r="J50" i="4" s="1"/>
  <c r="AN54" i="1"/>
  <c r="J49" i="4" s="1"/>
  <c r="AN53" i="1"/>
  <c r="J48" i="4" s="1"/>
  <c r="AN52" i="1"/>
  <c r="AN51" i="1"/>
  <c r="J46" i="4" s="1"/>
  <c r="AN50" i="1"/>
  <c r="J45" i="4" s="1"/>
  <c r="AN49" i="1"/>
  <c r="J44" i="4" s="1"/>
  <c r="AN48" i="1"/>
  <c r="AN47" i="1"/>
  <c r="J42" i="4" s="1"/>
  <c r="AN46" i="1"/>
  <c r="J41" i="4" s="1"/>
  <c r="AN45" i="1"/>
  <c r="J40" i="4" s="1"/>
  <c r="AN44" i="1"/>
  <c r="AN43" i="1"/>
  <c r="J38" i="4" s="1"/>
  <c r="AN42" i="1"/>
  <c r="J37" i="4" s="1"/>
  <c r="AN41" i="1"/>
  <c r="J36" i="4" s="1"/>
  <c r="AN40" i="1"/>
  <c r="AN39" i="1"/>
  <c r="J34" i="4" s="1"/>
  <c r="AN38" i="1"/>
  <c r="J33" i="4" s="1"/>
  <c r="AN37" i="1"/>
  <c r="J32" i="4" s="1"/>
  <c r="AN36" i="1"/>
  <c r="AN35" i="1"/>
  <c r="AN34" i="1"/>
  <c r="J29" i="4" s="1"/>
  <c r="AN33" i="1"/>
  <c r="J28" i="4" s="1"/>
  <c r="AN32" i="1"/>
  <c r="AN31" i="1"/>
  <c r="J26" i="4" s="1"/>
  <c r="AN30" i="1"/>
  <c r="J25" i="4" s="1"/>
  <c r="AN29" i="1"/>
  <c r="J24" i="4" s="1"/>
  <c r="AN28" i="1"/>
  <c r="AN27" i="1"/>
  <c r="AN26" i="1"/>
  <c r="J21" i="4" s="1"/>
  <c r="AN25" i="1"/>
  <c r="AN24" i="1"/>
  <c r="AN23" i="1"/>
  <c r="J18" i="4" s="1"/>
  <c r="AN22" i="1"/>
  <c r="J17" i="4" s="1"/>
  <c r="AN21" i="1"/>
  <c r="J16" i="4" s="1"/>
  <c r="AN20" i="1"/>
  <c r="AN19" i="1"/>
  <c r="AN18" i="1"/>
  <c r="J13" i="4" s="1"/>
  <c r="AN17" i="1"/>
  <c r="J12" i="4" s="1"/>
  <c r="AN16" i="1"/>
  <c r="AN15" i="1"/>
  <c r="J10" i="4" s="1"/>
  <c r="AN14" i="1"/>
  <c r="J9" i="4" s="1"/>
  <c r="AN13" i="1"/>
  <c r="AN12" i="1"/>
  <c r="AN11" i="1"/>
  <c r="AN10" i="1"/>
  <c r="J5" i="4" s="1"/>
  <c r="AN9" i="1"/>
  <c r="AN8" i="1"/>
  <c r="AN7" i="1"/>
  <c r="J2" i="4" s="1"/>
  <c r="AB131" i="1"/>
  <c r="AC131" i="1" s="1"/>
  <c r="AB130" i="1"/>
  <c r="AB129" i="1"/>
  <c r="AC129" i="1" s="1"/>
  <c r="AB128" i="1"/>
  <c r="AB127" i="1"/>
  <c r="AC127" i="1" s="1"/>
  <c r="AB126" i="1"/>
  <c r="AB125" i="1"/>
  <c r="AE125" i="1" s="1"/>
  <c r="AB124" i="1"/>
  <c r="AB123" i="1"/>
  <c r="AD123" i="1" s="1"/>
  <c r="AB122" i="1"/>
  <c r="AB121" i="1"/>
  <c r="AB120" i="1"/>
  <c r="AB119" i="1"/>
  <c r="AD119" i="1" s="1"/>
  <c r="AB118" i="1"/>
  <c r="AB117" i="1"/>
  <c r="AB116" i="1"/>
  <c r="AB115" i="1"/>
  <c r="AE115" i="1" s="1"/>
  <c r="AB114" i="1"/>
  <c r="AB113" i="1"/>
  <c r="AB112" i="1"/>
  <c r="AB111" i="1"/>
  <c r="AE111" i="1" s="1"/>
  <c r="AB110" i="1"/>
  <c r="AB109" i="1"/>
  <c r="AE109" i="1" s="1"/>
  <c r="AB108" i="1"/>
  <c r="AB107" i="1"/>
  <c r="AC107" i="1" s="1"/>
  <c r="AB106" i="1"/>
  <c r="AB105" i="1"/>
  <c r="AD105" i="1" s="1"/>
  <c r="AB104" i="1"/>
  <c r="AB103" i="1"/>
  <c r="AE103" i="1" s="1"/>
  <c r="AB102" i="1"/>
  <c r="AB101" i="1"/>
  <c r="AE101" i="1" s="1"/>
  <c r="AB100" i="1"/>
  <c r="AB99" i="1"/>
  <c r="AE99" i="1" s="1"/>
  <c r="AB98" i="1"/>
  <c r="AB97" i="1"/>
  <c r="AB96" i="1"/>
  <c r="AB95" i="1"/>
  <c r="AC95" i="1" s="1"/>
  <c r="AB94" i="1"/>
  <c r="AB93" i="1"/>
  <c r="AE93" i="1" s="1"/>
  <c r="AB92" i="1"/>
  <c r="AB91" i="1"/>
  <c r="AC91" i="1" s="1"/>
  <c r="AB90" i="1"/>
  <c r="AB89" i="1"/>
  <c r="AE89" i="1" s="1"/>
  <c r="AB88" i="1"/>
  <c r="AB87" i="1"/>
  <c r="AB86" i="1"/>
  <c r="AB85" i="1"/>
  <c r="AE85" i="1" s="1"/>
  <c r="AB84" i="1"/>
  <c r="AB83" i="1"/>
  <c r="AE83" i="1" s="1"/>
  <c r="AB82" i="1"/>
  <c r="AB81" i="1"/>
  <c r="AD81" i="1" s="1"/>
  <c r="AB80" i="1"/>
  <c r="AB79" i="1"/>
  <c r="AB78" i="1"/>
  <c r="AB77" i="1"/>
  <c r="AE77" i="1" s="1"/>
  <c r="AB76" i="1"/>
  <c r="AB75" i="1"/>
  <c r="AE75" i="1" s="1"/>
  <c r="AB74" i="1"/>
  <c r="AB73" i="1"/>
  <c r="AE73" i="1" s="1"/>
  <c r="AB72" i="1"/>
  <c r="AB71" i="1"/>
  <c r="AB70" i="1"/>
  <c r="AB69" i="1"/>
  <c r="AE69" i="1" s="1"/>
  <c r="AB68" i="1"/>
  <c r="AB67" i="1"/>
  <c r="AE67" i="1" s="1"/>
  <c r="AB66" i="1"/>
  <c r="AB65" i="1"/>
  <c r="AE65" i="1" s="1"/>
  <c r="AB64" i="1"/>
  <c r="AB63" i="1"/>
  <c r="AC63" i="1" s="1"/>
  <c r="AB62" i="1"/>
  <c r="AB61" i="1"/>
  <c r="AB60" i="1"/>
  <c r="AB59" i="1"/>
  <c r="AC59" i="1" s="1"/>
  <c r="AB58" i="1"/>
  <c r="AB57" i="1"/>
  <c r="AB56" i="1"/>
  <c r="AB55" i="1"/>
  <c r="AC55" i="1" s="1"/>
  <c r="AB54" i="1"/>
  <c r="AB53" i="1"/>
  <c r="AB52" i="1"/>
  <c r="AB51" i="1"/>
  <c r="AE51" i="1" s="1"/>
  <c r="AB50" i="1"/>
  <c r="AB49" i="1"/>
  <c r="AC49" i="1" s="1"/>
  <c r="AB48" i="1"/>
  <c r="AB47" i="1"/>
  <c r="AC47" i="1" s="1"/>
  <c r="AB46" i="1"/>
  <c r="AB45" i="1"/>
  <c r="AC45" i="1" s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N138" i="34"/>
  <c r="AM138" i="34"/>
  <c r="AL138" i="34"/>
  <c r="G2" i="35"/>
  <c r="D126" i="34"/>
  <c r="G126" i="34" s="1"/>
  <c r="D125" i="34"/>
  <c r="G125" i="34" s="1"/>
  <c r="D124" i="34"/>
  <c r="G124" i="34" s="1"/>
  <c r="D123" i="34"/>
  <c r="G123" i="34" s="1"/>
  <c r="D122" i="34"/>
  <c r="G122" i="34" s="1"/>
  <c r="D121" i="34"/>
  <c r="D120" i="34"/>
  <c r="G120" i="34" s="1"/>
  <c r="D119" i="34"/>
  <c r="D118" i="34"/>
  <c r="G118" i="34" s="1"/>
  <c r="D117" i="34"/>
  <c r="G117" i="34" s="1"/>
  <c r="D116" i="34"/>
  <c r="G116" i="34" s="1"/>
  <c r="D115" i="34"/>
  <c r="G115" i="34" s="1"/>
  <c r="D114" i="34"/>
  <c r="G114" i="34" s="1"/>
  <c r="D113" i="34"/>
  <c r="G113" i="34" s="1"/>
  <c r="D112" i="34"/>
  <c r="G112" i="34" s="1"/>
  <c r="D111" i="34"/>
  <c r="G111" i="34" s="1"/>
  <c r="D110" i="34"/>
  <c r="F110" i="34" s="1"/>
  <c r="D109" i="34"/>
  <c r="G109" i="34" s="1"/>
  <c r="D108" i="34"/>
  <c r="I108" i="34" s="1"/>
  <c r="D107" i="34"/>
  <c r="G107" i="34" s="1"/>
  <c r="D106" i="34"/>
  <c r="G106" i="34" s="1"/>
  <c r="D105" i="34"/>
  <c r="G105" i="34" s="1"/>
  <c r="D104" i="34"/>
  <c r="G104" i="34" s="1"/>
  <c r="D103" i="34"/>
  <c r="G103" i="34" s="1"/>
  <c r="D102" i="34"/>
  <c r="G102" i="34" s="1"/>
  <c r="D101" i="34"/>
  <c r="D100" i="34"/>
  <c r="G100" i="34" s="1"/>
  <c r="D99" i="34"/>
  <c r="G99" i="34" s="1"/>
  <c r="D98" i="34"/>
  <c r="G98" i="34" s="1"/>
  <c r="D97" i="34"/>
  <c r="G97" i="34" s="1"/>
  <c r="D96" i="34"/>
  <c r="D95" i="34"/>
  <c r="F95" i="34" s="1"/>
  <c r="D94" i="34"/>
  <c r="G94" i="34" s="1"/>
  <c r="D93" i="34"/>
  <c r="G93" i="34" s="1"/>
  <c r="D92" i="34"/>
  <c r="G92" i="34" s="1"/>
  <c r="D91" i="34"/>
  <c r="G91" i="34" s="1"/>
  <c r="D90" i="34"/>
  <c r="I90" i="34" s="1"/>
  <c r="D89" i="34"/>
  <c r="G89" i="34" s="1"/>
  <c r="D88" i="34"/>
  <c r="G88" i="34" s="1"/>
  <c r="D87" i="34"/>
  <c r="I87" i="34" s="1"/>
  <c r="D86" i="34"/>
  <c r="G86" i="34" s="1"/>
  <c r="D85" i="34"/>
  <c r="G85" i="34" s="1"/>
  <c r="D84" i="34"/>
  <c r="G84" i="34" s="1"/>
  <c r="D83" i="34"/>
  <c r="F83" i="34" s="1"/>
  <c r="D82" i="34"/>
  <c r="G82" i="34" s="1"/>
  <c r="D81" i="34"/>
  <c r="G81" i="34" s="1"/>
  <c r="D80" i="34"/>
  <c r="G80" i="34" s="1"/>
  <c r="D79" i="34"/>
  <c r="G79" i="34" s="1"/>
  <c r="D78" i="34"/>
  <c r="B78" i="34" s="1"/>
  <c r="D77" i="34"/>
  <c r="D76" i="34"/>
  <c r="G76" i="34" s="1"/>
  <c r="D75" i="34"/>
  <c r="G75" i="34" s="1"/>
  <c r="D74" i="34"/>
  <c r="G74" i="34" s="1"/>
  <c r="D73" i="34"/>
  <c r="B73" i="34" s="1"/>
  <c r="D72" i="34"/>
  <c r="G72" i="34" s="1"/>
  <c r="D71" i="34"/>
  <c r="F71" i="34" s="1"/>
  <c r="D70" i="34"/>
  <c r="G70" i="34" s="1"/>
  <c r="D69" i="34"/>
  <c r="D68" i="34"/>
  <c r="G68" i="34" s="1"/>
  <c r="D67" i="34"/>
  <c r="E67" i="34" s="1"/>
  <c r="D66" i="34"/>
  <c r="G66" i="34" s="1"/>
  <c r="D65" i="34"/>
  <c r="G65" i="34" s="1"/>
  <c r="D64" i="34"/>
  <c r="D63" i="34"/>
  <c r="G63" i="34" s="1"/>
  <c r="D62" i="34"/>
  <c r="G62" i="34" s="1"/>
  <c r="D61" i="34"/>
  <c r="D60" i="34"/>
  <c r="G60" i="34" s="1"/>
  <c r="D59" i="34"/>
  <c r="D58" i="34"/>
  <c r="G58" i="34" s="1"/>
  <c r="D57" i="34"/>
  <c r="G57" i="34" s="1"/>
  <c r="D56" i="34"/>
  <c r="G56" i="34" s="1"/>
  <c r="D55" i="34"/>
  <c r="I55" i="34" s="1"/>
  <c r="D54" i="34"/>
  <c r="E54" i="34" s="1"/>
  <c r="D53" i="34"/>
  <c r="G53" i="34" s="1"/>
  <c r="D52" i="34"/>
  <c r="I52" i="34" s="1"/>
  <c r="D3" i="34"/>
  <c r="H3" i="34" s="1"/>
  <c r="AF4" i="18"/>
  <c r="F5" i="27" s="1"/>
  <c r="AM60" i="34"/>
  <c r="AL65" i="34"/>
  <c r="AL68" i="34"/>
  <c r="AM75" i="34"/>
  <c r="AN76" i="34"/>
  <c r="AP80" i="34"/>
  <c r="AN84" i="34"/>
  <c r="AL92" i="34"/>
  <c r="AM92" i="34"/>
  <c r="AN92" i="34"/>
  <c r="AP92" i="34"/>
  <c r="AL96" i="34"/>
  <c r="AM96" i="34"/>
  <c r="AN96" i="34"/>
  <c r="AP96" i="34"/>
  <c r="AL116" i="34"/>
  <c r="AM116" i="34"/>
  <c r="AN116" i="34"/>
  <c r="AP116" i="34"/>
  <c r="AN120" i="34"/>
  <c r="AL124" i="34"/>
  <c r="AN124" i="34"/>
  <c r="AN125" i="34"/>
  <c r="AM127" i="34"/>
  <c r="AN127" i="34"/>
  <c r="AL128" i="34"/>
  <c r="AM128" i="34"/>
  <c r="AN128" i="34"/>
  <c r="AL129" i="34"/>
  <c r="AM129" i="34"/>
  <c r="AN129" i="34"/>
  <c r="AL130" i="34"/>
  <c r="AM130" i="34"/>
  <c r="AN130" i="34"/>
  <c r="AL131" i="34"/>
  <c r="AM131" i="34"/>
  <c r="AN131" i="34"/>
  <c r="AL132" i="34"/>
  <c r="AM132" i="34"/>
  <c r="AN132" i="34"/>
  <c r="AL133" i="34"/>
  <c r="AM133" i="34"/>
  <c r="AN133" i="34"/>
  <c r="AL134" i="34"/>
  <c r="AM134" i="34"/>
  <c r="AN134" i="34"/>
  <c r="AL135" i="34"/>
  <c r="AM135" i="34"/>
  <c r="AN135" i="34"/>
  <c r="AL136" i="34"/>
  <c r="AM136" i="34"/>
  <c r="AN136" i="34"/>
  <c r="AL137" i="34"/>
  <c r="AM137" i="34"/>
  <c r="AN137" i="34"/>
  <c r="K2" i="34"/>
  <c r="K3" i="34" s="1"/>
  <c r="A13" i="34"/>
  <c r="A42" i="34"/>
  <c r="A43" i="34"/>
  <c r="A51" i="34"/>
  <c r="F53" i="34"/>
  <c r="B58" i="34"/>
  <c r="F61" i="34"/>
  <c r="B65" i="34"/>
  <c r="A81" i="34"/>
  <c r="F81" i="34"/>
  <c r="A85" i="34"/>
  <c r="B85" i="34"/>
  <c r="E85" i="34"/>
  <c r="F85" i="34"/>
  <c r="I85" i="34"/>
  <c r="E89" i="34"/>
  <c r="A93" i="34"/>
  <c r="B93" i="34"/>
  <c r="E93" i="34"/>
  <c r="F93" i="34"/>
  <c r="I93" i="34"/>
  <c r="E97" i="34"/>
  <c r="I105" i="34"/>
  <c r="A109" i="34"/>
  <c r="B109" i="34"/>
  <c r="B113" i="34"/>
  <c r="B117" i="34"/>
  <c r="A125" i="34"/>
  <c r="B125" i="34"/>
  <c r="D127" i="34"/>
  <c r="A127" i="34" s="1"/>
  <c r="C127" i="34" s="1"/>
  <c r="D128" i="34"/>
  <c r="A128" i="34" s="1"/>
  <c r="C128" i="34" s="1"/>
  <c r="D129" i="34"/>
  <c r="A129" i="34" s="1"/>
  <c r="C129" i="34" s="1"/>
  <c r="D130" i="34"/>
  <c r="A130" i="34" s="1"/>
  <c r="C130" i="34" s="1"/>
  <c r="D131" i="34"/>
  <c r="A131" i="34" s="1"/>
  <c r="C131" i="34" s="1"/>
  <c r="D132" i="34"/>
  <c r="A132" i="34" s="1"/>
  <c r="C132" i="34" s="1"/>
  <c r="D133" i="34"/>
  <c r="A133" i="34" s="1"/>
  <c r="C133" i="34" s="1"/>
  <c r="D134" i="34"/>
  <c r="A134" i="34" s="1"/>
  <c r="C134" i="34" s="1"/>
  <c r="D135" i="34"/>
  <c r="A135" i="34" s="1"/>
  <c r="C135" i="34" s="1"/>
  <c r="D136" i="34"/>
  <c r="A136" i="34" s="1"/>
  <c r="C136" i="34" s="1"/>
  <c r="D137" i="34"/>
  <c r="A137" i="34" s="1"/>
  <c r="C137" i="34" s="1"/>
  <c r="D138" i="34"/>
  <c r="A138" i="34" s="1"/>
  <c r="C138" i="34" s="1"/>
  <c r="E127" i="34"/>
  <c r="F127" i="34"/>
  <c r="G127" i="34"/>
  <c r="E128" i="34"/>
  <c r="F128" i="34"/>
  <c r="G128" i="34"/>
  <c r="E129" i="34"/>
  <c r="F129" i="34"/>
  <c r="G129" i="34"/>
  <c r="E130" i="34"/>
  <c r="F130" i="34"/>
  <c r="G130" i="34"/>
  <c r="E131" i="34"/>
  <c r="F131" i="34"/>
  <c r="G131" i="34"/>
  <c r="E132" i="34"/>
  <c r="F132" i="34"/>
  <c r="G132" i="34"/>
  <c r="E133" i="34"/>
  <c r="F133" i="34"/>
  <c r="G133" i="34"/>
  <c r="E134" i="34"/>
  <c r="F134" i="34"/>
  <c r="G134" i="34"/>
  <c r="E135" i="34"/>
  <c r="F135" i="34"/>
  <c r="G135" i="34"/>
  <c r="E136" i="34"/>
  <c r="F136" i="34"/>
  <c r="G136" i="34"/>
  <c r="E137" i="34"/>
  <c r="F137" i="34"/>
  <c r="G137" i="34"/>
  <c r="E138" i="34"/>
  <c r="F138" i="34"/>
  <c r="G138" i="34"/>
  <c r="E109" i="34"/>
  <c r="F109" i="34"/>
  <c r="I109" i="34"/>
  <c r="E113" i="34"/>
  <c r="F113" i="34"/>
  <c r="E117" i="34"/>
  <c r="F117" i="34"/>
  <c r="I117" i="34"/>
  <c r="I121" i="34"/>
  <c r="E125" i="34"/>
  <c r="F125" i="34"/>
  <c r="I125" i="34"/>
  <c r="G2" i="37"/>
  <c r="C2" i="37"/>
  <c r="AJ4" i="1"/>
  <c r="AA8" i="1" s="1"/>
  <c r="B3" i="4" s="1"/>
  <c r="AA131" i="1"/>
  <c r="C2" i="35"/>
  <c r="C4" i="1"/>
  <c r="C3" i="1"/>
  <c r="L4" i="18"/>
  <c r="U130" i="1"/>
  <c r="S130" i="1"/>
  <c r="U129" i="1"/>
  <c r="S129" i="1"/>
  <c r="U128" i="1"/>
  <c r="S128" i="1"/>
  <c r="U127" i="1"/>
  <c r="S127" i="1"/>
  <c r="U126" i="1"/>
  <c r="S126" i="1"/>
  <c r="U125" i="1"/>
  <c r="S125" i="1"/>
  <c r="U124" i="1"/>
  <c r="S124" i="1"/>
  <c r="U123" i="1"/>
  <c r="S123" i="1"/>
  <c r="U122" i="1"/>
  <c r="S122" i="1"/>
  <c r="U121" i="1"/>
  <c r="S121" i="1"/>
  <c r="U120" i="1"/>
  <c r="S120" i="1"/>
  <c r="U119" i="1"/>
  <c r="S119" i="1"/>
  <c r="U118" i="1"/>
  <c r="S118" i="1"/>
  <c r="U117" i="1"/>
  <c r="S117" i="1"/>
  <c r="U116" i="1"/>
  <c r="S116" i="1"/>
  <c r="U115" i="1"/>
  <c r="S115" i="1"/>
  <c r="U114" i="1"/>
  <c r="S114" i="1"/>
  <c r="U113" i="1"/>
  <c r="S113" i="1"/>
  <c r="U112" i="1"/>
  <c r="S112" i="1"/>
  <c r="U111" i="1"/>
  <c r="S111" i="1"/>
  <c r="U110" i="1"/>
  <c r="S110" i="1"/>
  <c r="U109" i="1"/>
  <c r="S109" i="1"/>
  <c r="U108" i="1"/>
  <c r="S108" i="1"/>
  <c r="U107" i="1"/>
  <c r="S107" i="1"/>
  <c r="U106" i="1"/>
  <c r="S106" i="1"/>
  <c r="U105" i="1"/>
  <c r="S105" i="1"/>
  <c r="U104" i="1"/>
  <c r="S104" i="1"/>
  <c r="U103" i="1"/>
  <c r="S103" i="1"/>
  <c r="U102" i="1"/>
  <c r="S102" i="1"/>
  <c r="U101" i="1"/>
  <c r="S101" i="1"/>
  <c r="U100" i="1"/>
  <c r="S100" i="1"/>
  <c r="U99" i="1"/>
  <c r="S99" i="1"/>
  <c r="U98" i="1"/>
  <c r="S98" i="1"/>
  <c r="U97" i="1"/>
  <c r="S97" i="1"/>
  <c r="U96" i="1"/>
  <c r="S96" i="1"/>
  <c r="U95" i="1"/>
  <c r="S95" i="1"/>
  <c r="U94" i="1"/>
  <c r="S94" i="1"/>
  <c r="U93" i="1"/>
  <c r="S93" i="1"/>
  <c r="U92" i="1"/>
  <c r="S92" i="1"/>
  <c r="U91" i="1"/>
  <c r="S91" i="1"/>
  <c r="U90" i="1"/>
  <c r="S90" i="1"/>
  <c r="U89" i="1"/>
  <c r="S89" i="1"/>
  <c r="U88" i="1"/>
  <c r="S88" i="1"/>
  <c r="U87" i="1"/>
  <c r="S87" i="1"/>
  <c r="U86" i="1"/>
  <c r="S86" i="1"/>
  <c r="U85" i="1"/>
  <c r="S85" i="1"/>
  <c r="U84" i="1"/>
  <c r="S84" i="1"/>
  <c r="U83" i="1"/>
  <c r="S83" i="1"/>
  <c r="U82" i="1"/>
  <c r="S82" i="1"/>
  <c r="U81" i="1"/>
  <c r="S81" i="1"/>
  <c r="U80" i="1"/>
  <c r="S80" i="1"/>
  <c r="U79" i="1"/>
  <c r="S79" i="1"/>
  <c r="U78" i="1"/>
  <c r="S78" i="1"/>
  <c r="U77" i="1"/>
  <c r="S77" i="1"/>
  <c r="U76" i="1"/>
  <c r="S76" i="1"/>
  <c r="U75" i="1"/>
  <c r="S75" i="1"/>
  <c r="U74" i="1"/>
  <c r="S74" i="1"/>
  <c r="U73" i="1"/>
  <c r="S73" i="1"/>
  <c r="U72" i="1"/>
  <c r="S72" i="1"/>
  <c r="U71" i="1"/>
  <c r="S71" i="1"/>
  <c r="U70" i="1"/>
  <c r="S70" i="1"/>
  <c r="U69" i="1"/>
  <c r="S69" i="1"/>
  <c r="U68" i="1"/>
  <c r="S68" i="1"/>
  <c r="U67" i="1"/>
  <c r="S67" i="1"/>
  <c r="U66" i="1"/>
  <c r="S66" i="1"/>
  <c r="U65" i="1"/>
  <c r="S65" i="1"/>
  <c r="U64" i="1"/>
  <c r="S64" i="1"/>
  <c r="U63" i="1"/>
  <c r="S63" i="1"/>
  <c r="U62" i="1"/>
  <c r="S62" i="1"/>
  <c r="U61" i="1"/>
  <c r="S61" i="1"/>
  <c r="U60" i="1"/>
  <c r="S60" i="1"/>
  <c r="U59" i="1"/>
  <c r="S59" i="1"/>
  <c r="U58" i="1"/>
  <c r="S58" i="1"/>
  <c r="U57" i="1"/>
  <c r="S57" i="1"/>
  <c r="U56" i="1"/>
  <c r="S56" i="1"/>
  <c r="U55" i="1"/>
  <c r="S55" i="1"/>
  <c r="U54" i="1"/>
  <c r="S54" i="1"/>
  <c r="U53" i="1"/>
  <c r="S53" i="1"/>
  <c r="U52" i="1"/>
  <c r="S52" i="1"/>
  <c r="J51" i="4"/>
  <c r="J47" i="4"/>
  <c r="J43" i="4"/>
  <c r="J39" i="4"/>
  <c r="J35" i="4"/>
  <c r="J31" i="4"/>
  <c r="J30" i="4"/>
  <c r="J27" i="4"/>
  <c r="J75" i="4"/>
  <c r="J71" i="4"/>
  <c r="J67" i="4"/>
  <c r="J63" i="4"/>
  <c r="J62" i="4"/>
  <c r="J59" i="4"/>
  <c r="J55" i="4"/>
  <c r="J99" i="4"/>
  <c r="J95" i="4"/>
  <c r="J91" i="4"/>
  <c r="J87" i="4"/>
  <c r="J83" i="4"/>
  <c r="J79" i="4"/>
  <c r="J78" i="4"/>
  <c r="AH131" i="1"/>
  <c r="AK131" i="1" s="1"/>
  <c r="AH130" i="1"/>
  <c r="AL130" i="1" s="1"/>
  <c r="H125" i="4" s="1"/>
  <c r="AH129" i="1"/>
  <c r="AK129" i="1" s="1"/>
  <c r="AH128" i="1"/>
  <c r="AO128" i="1" s="1"/>
  <c r="AH127" i="1"/>
  <c r="AI127" i="1" s="1"/>
  <c r="E122" i="4" s="1"/>
  <c r="AH126" i="1"/>
  <c r="AK126" i="1" s="1"/>
  <c r="G121" i="4" s="1"/>
  <c r="AH125" i="1"/>
  <c r="AH124" i="1"/>
  <c r="AO124" i="1" s="1"/>
  <c r="AH123" i="1"/>
  <c r="AH122" i="1"/>
  <c r="AK122" i="1" s="1"/>
  <c r="AH121" i="1"/>
  <c r="AI121" i="1" s="1"/>
  <c r="E116" i="4" s="1"/>
  <c r="AH120" i="1"/>
  <c r="AO120" i="1" s="1"/>
  <c r="AH119" i="1"/>
  <c r="AK119" i="1" s="1"/>
  <c r="AH118" i="1"/>
  <c r="AH117" i="1"/>
  <c r="AO117" i="1" s="1"/>
  <c r="AH116" i="1"/>
  <c r="AL116" i="1" s="1"/>
  <c r="H111" i="4" s="1"/>
  <c r="AH115" i="1"/>
  <c r="AK115" i="1" s="1"/>
  <c r="AH114" i="1"/>
  <c r="AO114" i="1" s="1"/>
  <c r="AH113" i="1"/>
  <c r="AK113" i="1" s="1"/>
  <c r="AH112" i="1"/>
  <c r="AK112" i="1" s="1"/>
  <c r="AH111" i="1"/>
  <c r="AH110" i="1"/>
  <c r="AO110" i="1" s="1"/>
  <c r="AH109" i="1"/>
  <c r="AH108" i="1"/>
  <c r="AK108" i="1" s="1"/>
  <c r="AH107" i="1"/>
  <c r="AL107" i="1" s="1"/>
  <c r="H102" i="4" s="1"/>
  <c r="AM131" i="1"/>
  <c r="I126" i="4" s="1"/>
  <c r="AR131" i="1"/>
  <c r="AM130" i="1"/>
  <c r="I125" i="4" s="1"/>
  <c r="AA130" i="1"/>
  <c r="AM129" i="1"/>
  <c r="I124" i="4" s="1"/>
  <c r="AA129" i="1"/>
  <c r="J123" i="4"/>
  <c r="AM128" i="1"/>
  <c r="I123" i="4" s="1"/>
  <c r="AI128" i="1"/>
  <c r="E123" i="4" s="1"/>
  <c r="AA128" i="1"/>
  <c r="AF128" i="1" s="1"/>
  <c r="AM127" i="1"/>
  <c r="I122" i="4" s="1"/>
  <c r="AA127" i="1"/>
  <c r="AF127" i="1" s="1"/>
  <c r="AM126" i="1"/>
  <c r="I121" i="4" s="1"/>
  <c r="AA126" i="1"/>
  <c r="AF126" i="1" s="1"/>
  <c r="AM125" i="1"/>
  <c r="I120" i="4" s="1"/>
  <c r="AA125" i="1"/>
  <c r="AF125" i="1" s="1"/>
  <c r="J119" i="4"/>
  <c r="AM124" i="1"/>
  <c r="I119" i="4" s="1"/>
  <c r="AA124" i="1"/>
  <c r="B119" i="4" s="1"/>
  <c r="AM123" i="1"/>
  <c r="I118" i="4" s="1"/>
  <c r="AJ123" i="1"/>
  <c r="F118" i="4" s="1"/>
  <c r="AI123" i="1"/>
  <c r="E118" i="4" s="1"/>
  <c r="AA123" i="1"/>
  <c r="AF123" i="1" s="1"/>
  <c r="AM122" i="1"/>
  <c r="I117" i="4" s="1"/>
  <c r="AA122" i="1"/>
  <c r="AF122" i="1" s="1"/>
  <c r="AM121" i="1"/>
  <c r="I116" i="4" s="1"/>
  <c r="AL121" i="1"/>
  <c r="H116" i="4" s="1"/>
  <c r="AJ121" i="1"/>
  <c r="F116" i="4" s="1"/>
  <c r="AA121" i="1"/>
  <c r="AF121" i="1" s="1"/>
  <c r="J115" i="4"/>
  <c r="AM120" i="1"/>
  <c r="I115" i="4" s="1"/>
  <c r="AA120" i="1"/>
  <c r="AF120" i="1" s="1"/>
  <c r="AM119" i="1"/>
  <c r="I114" i="4" s="1"/>
  <c r="AA119" i="1"/>
  <c r="AF119" i="1" s="1"/>
  <c r="J113" i="4"/>
  <c r="AM118" i="1"/>
  <c r="I113" i="4" s="1"/>
  <c r="AA118" i="1"/>
  <c r="AF118" i="1" s="1"/>
  <c r="AM117" i="1"/>
  <c r="I112" i="4" s="1"/>
  <c r="AA117" i="1"/>
  <c r="AF117" i="1" s="1"/>
  <c r="J111" i="4"/>
  <c r="AM116" i="1"/>
  <c r="I111" i="4" s="1"/>
  <c r="AA116" i="1"/>
  <c r="AF116" i="1" s="1"/>
  <c r="AM115" i="1"/>
  <c r="I110" i="4" s="1"/>
  <c r="AA115" i="1"/>
  <c r="AF115" i="1" s="1"/>
  <c r="AM114" i="1"/>
  <c r="I109" i="4" s="1"/>
  <c r="AA114" i="1"/>
  <c r="AF114" i="1" s="1"/>
  <c r="AM113" i="1"/>
  <c r="I108" i="4" s="1"/>
  <c r="AA113" i="1"/>
  <c r="AF113" i="1" s="1"/>
  <c r="J107" i="4"/>
  <c r="AM112" i="1"/>
  <c r="I107" i="4" s="1"/>
  <c r="AA112" i="1"/>
  <c r="AF112" i="1" s="1"/>
  <c r="AM111" i="1"/>
  <c r="I106" i="4" s="1"/>
  <c r="AA111" i="1"/>
  <c r="AF111" i="1" s="1"/>
  <c r="AM110" i="1"/>
  <c r="I105" i="4" s="1"/>
  <c r="AA110" i="1"/>
  <c r="AM109" i="1"/>
  <c r="I104" i="4" s="1"/>
  <c r="AA109" i="1"/>
  <c r="AF109" i="1" s="1"/>
  <c r="J103" i="4"/>
  <c r="AM108" i="1"/>
  <c r="I103" i="4" s="1"/>
  <c r="AA108" i="1"/>
  <c r="AF108" i="1" s="1"/>
  <c r="J102" i="4"/>
  <c r="AM107" i="1"/>
  <c r="I102" i="4" s="1"/>
  <c r="AJ107" i="1"/>
  <c r="F102" i="4" s="1"/>
  <c r="AI107" i="1"/>
  <c r="E102" i="4" s="1"/>
  <c r="AA107" i="1"/>
  <c r="AF107" i="1" s="1"/>
  <c r="AA16" i="1"/>
  <c r="B11" i="4" s="1"/>
  <c r="N11" i="4" s="1"/>
  <c r="AA19" i="1"/>
  <c r="B14" i="4" s="1"/>
  <c r="N14" i="4" s="1"/>
  <c r="W7" i="18"/>
  <c r="B127" i="4" s="1"/>
  <c r="W8" i="18"/>
  <c r="B128" i="4" s="1"/>
  <c r="W9" i="18"/>
  <c r="B129" i="4" s="1"/>
  <c r="W10" i="18"/>
  <c r="B130" i="4" s="1"/>
  <c r="W11" i="18"/>
  <c r="B131" i="4" s="1"/>
  <c r="N131" i="4" s="1"/>
  <c r="W12" i="18"/>
  <c r="B132" i="4" s="1"/>
  <c r="N132" i="4" s="1"/>
  <c r="W13" i="18"/>
  <c r="B133" i="4" s="1"/>
  <c r="Q133" i="4" s="1"/>
  <c r="R133" i="4" s="1"/>
  <c r="W14" i="18"/>
  <c r="B134" i="4" s="1"/>
  <c r="W15" i="18"/>
  <c r="B135" i="4" s="1"/>
  <c r="N135" i="4" s="1"/>
  <c r="W16" i="18"/>
  <c r="B136" i="4" s="1"/>
  <c r="W17" i="18"/>
  <c r="B137" i="4" s="1"/>
  <c r="N137" i="4" s="1"/>
  <c r="W18" i="18"/>
  <c r="B138" i="4" s="1"/>
  <c r="W19" i="18"/>
  <c r="W20" i="18"/>
  <c r="B140" i="4" s="1"/>
  <c r="W21" i="18"/>
  <c r="B141" i="4" s="1"/>
  <c r="Q141" i="4" s="1"/>
  <c r="R141" i="4" s="1"/>
  <c r="W22" i="18"/>
  <c r="B142" i="4" s="1"/>
  <c r="N142" i="4" s="1"/>
  <c r="O142" i="4" s="1"/>
  <c r="W23" i="18"/>
  <c r="B143" i="4" s="1"/>
  <c r="W24" i="18"/>
  <c r="B144" i="4" s="1"/>
  <c r="W25" i="18"/>
  <c r="AB25" i="18" s="1"/>
  <c r="G5" i="27" s="1"/>
  <c r="W26" i="18"/>
  <c r="B146" i="4" s="1"/>
  <c r="W27" i="18"/>
  <c r="B147" i="4" s="1"/>
  <c r="W28" i="18"/>
  <c r="B148" i="4" s="1"/>
  <c r="W29" i="18"/>
  <c r="B149" i="4" s="1"/>
  <c r="N149" i="4" s="1"/>
  <c r="O149" i="4" s="1"/>
  <c r="W30" i="18"/>
  <c r="B150" i="4" s="1"/>
  <c r="AA7" i="1"/>
  <c r="AA9" i="1"/>
  <c r="B4" i="4" s="1"/>
  <c r="AA10" i="1"/>
  <c r="B5" i="4" s="1"/>
  <c r="AA11" i="1"/>
  <c r="B6" i="4" s="1"/>
  <c r="N6" i="4" s="1"/>
  <c r="AA12" i="1"/>
  <c r="B7" i="4" s="1"/>
  <c r="AA13" i="1"/>
  <c r="B8" i="4" s="1"/>
  <c r="Q8" i="4" s="1"/>
  <c r="R8" i="4" s="1"/>
  <c r="AA14" i="1"/>
  <c r="B9" i="4" s="1"/>
  <c r="AA15" i="1"/>
  <c r="B10" i="4" s="1"/>
  <c r="N10" i="4" s="1"/>
  <c r="AA17" i="1"/>
  <c r="B12" i="4" s="1"/>
  <c r="AA18" i="1"/>
  <c r="AA20" i="1"/>
  <c r="B15" i="4" s="1"/>
  <c r="AA21" i="1"/>
  <c r="B16" i="4" s="1"/>
  <c r="AA22" i="1"/>
  <c r="B17" i="4" s="1"/>
  <c r="AA23" i="1"/>
  <c r="B18" i="4" s="1"/>
  <c r="N18" i="4" s="1"/>
  <c r="AA24" i="1"/>
  <c r="B19" i="4" s="1"/>
  <c r="N19" i="4" s="1"/>
  <c r="AA25" i="1"/>
  <c r="AF25" i="1" s="1"/>
  <c r="AA26" i="1"/>
  <c r="B21" i="4" s="1"/>
  <c r="AA27" i="1"/>
  <c r="B22" i="4" s="1"/>
  <c r="AA28" i="1"/>
  <c r="B23" i="4" s="1"/>
  <c r="AA29" i="1"/>
  <c r="B24" i="4" s="1"/>
  <c r="AA30" i="1"/>
  <c r="B25" i="4" s="1"/>
  <c r="AA31" i="1"/>
  <c r="B26" i="4" s="1"/>
  <c r="N26" i="4" s="1"/>
  <c r="AA32" i="1"/>
  <c r="B27" i="4" s="1"/>
  <c r="N27" i="4" s="1"/>
  <c r="AA33" i="1"/>
  <c r="B28" i="4" s="1"/>
  <c r="N28" i="4" s="1"/>
  <c r="AA34" i="1"/>
  <c r="B29" i="4" s="1"/>
  <c r="AA35" i="1"/>
  <c r="B30" i="4" s="1"/>
  <c r="N30" i="4" s="1"/>
  <c r="AA36" i="1"/>
  <c r="B31" i="4" s="1"/>
  <c r="AA37" i="1"/>
  <c r="B32" i="4" s="1"/>
  <c r="AA38" i="1"/>
  <c r="B33" i="4" s="1"/>
  <c r="AA39" i="1"/>
  <c r="B34" i="4" s="1"/>
  <c r="N34" i="4" s="1"/>
  <c r="O34" i="4" s="1"/>
  <c r="AA40" i="1"/>
  <c r="B35" i="4" s="1"/>
  <c r="N35" i="4" s="1"/>
  <c r="O35" i="4" s="1"/>
  <c r="AA41" i="1"/>
  <c r="B36" i="4" s="1"/>
  <c r="N36" i="4" s="1"/>
  <c r="O36" i="4" s="1"/>
  <c r="AA42" i="1"/>
  <c r="B37" i="4" s="1"/>
  <c r="AA43" i="1"/>
  <c r="B38" i="4" s="1"/>
  <c r="AA44" i="1"/>
  <c r="B39" i="4" s="1"/>
  <c r="AA45" i="1"/>
  <c r="B40" i="4" s="1"/>
  <c r="AA46" i="1"/>
  <c r="B41" i="4" s="1"/>
  <c r="AA47" i="1"/>
  <c r="B42" i="4" s="1"/>
  <c r="N42" i="4" s="1"/>
  <c r="O42" i="4" s="1"/>
  <c r="AA48" i="1"/>
  <c r="B43" i="4" s="1"/>
  <c r="N43" i="4" s="1"/>
  <c r="O43" i="4" s="1"/>
  <c r="AA49" i="1"/>
  <c r="AF49" i="1" s="1"/>
  <c r="AA50" i="1"/>
  <c r="B45" i="4" s="1"/>
  <c r="AA51" i="1"/>
  <c r="B46" i="4" s="1"/>
  <c r="N46" i="4" s="1"/>
  <c r="O46" i="4" s="1"/>
  <c r="AA52" i="1"/>
  <c r="B47" i="4" s="1"/>
  <c r="AA53" i="1"/>
  <c r="B48" i="4" s="1"/>
  <c r="AA54" i="1"/>
  <c r="B49" i="4" s="1"/>
  <c r="AA55" i="1"/>
  <c r="B50" i="4" s="1"/>
  <c r="N50" i="4" s="1"/>
  <c r="O50" i="4" s="1"/>
  <c r="AA56" i="1"/>
  <c r="B51" i="4" s="1"/>
  <c r="N51" i="4" s="1"/>
  <c r="O51" i="4" s="1"/>
  <c r="AA57" i="1"/>
  <c r="B52" i="4" s="1"/>
  <c r="N52" i="4" s="1"/>
  <c r="O52" i="4" s="1"/>
  <c r="AA58" i="1"/>
  <c r="B53" i="4" s="1"/>
  <c r="AA59" i="1"/>
  <c r="AA60" i="1"/>
  <c r="B55" i="4" s="1"/>
  <c r="AA61" i="1"/>
  <c r="AA62" i="1"/>
  <c r="B57" i="4" s="1"/>
  <c r="AA63" i="1"/>
  <c r="B58" i="4" s="1"/>
  <c r="N58" i="4" s="1"/>
  <c r="O58" i="4" s="1"/>
  <c r="AA64" i="1"/>
  <c r="B59" i="4" s="1"/>
  <c r="N59" i="4" s="1"/>
  <c r="O59" i="4" s="1"/>
  <c r="AA65" i="1"/>
  <c r="AA66" i="1"/>
  <c r="AF66" i="1" s="1"/>
  <c r="AA67" i="1"/>
  <c r="B62" i="4" s="1"/>
  <c r="AA68" i="1"/>
  <c r="B63" i="4" s="1"/>
  <c r="AA69" i="1"/>
  <c r="B64" i="4" s="1"/>
  <c r="AA70" i="1"/>
  <c r="B65" i="4" s="1"/>
  <c r="AA71" i="1"/>
  <c r="B66" i="4" s="1"/>
  <c r="N66" i="4" s="1"/>
  <c r="O66" i="4" s="1"/>
  <c r="AA72" i="1"/>
  <c r="B67" i="4" s="1"/>
  <c r="AA73" i="1"/>
  <c r="B68" i="4" s="1"/>
  <c r="N68" i="4" s="1"/>
  <c r="O68" i="4" s="1"/>
  <c r="AA74" i="1"/>
  <c r="B69" i="4" s="1"/>
  <c r="AA75" i="1"/>
  <c r="B70" i="4" s="1"/>
  <c r="AA76" i="1"/>
  <c r="B71" i="4" s="1"/>
  <c r="AA77" i="1"/>
  <c r="B72" i="4" s="1"/>
  <c r="AA78" i="1"/>
  <c r="B73" i="4" s="1"/>
  <c r="AA79" i="1"/>
  <c r="B74" i="4" s="1"/>
  <c r="N74" i="4" s="1"/>
  <c r="O74" i="4" s="1"/>
  <c r="AA80" i="1"/>
  <c r="B75" i="4" s="1"/>
  <c r="AA81" i="1"/>
  <c r="B76" i="4" s="1"/>
  <c r="N76" i="4" s="1"/>
  <c r="O76" i="4" s="1"/>
  <c r="AA82" i="1"/>
  <c r="AF82" i="1" s="1"/>
  <c r="AA83" i="1"/>
  <c r="AF83" i="1" s="1"/>
  <c r="AA84" i="1"/>
  <c r="B79" i="4" s="1"/>
  <c r="AA85" i="1"/>
  <c r="B80" i="4" s="1"/>
  <c r="AA86" i="1"/>
  <c r="AA87" i="1"/>
  <c r="B82" i="4" s="1"/>
  <c r="N82" i="4" s="1"/>
  <c r="O82" i="4" s="1"/>
  <c r="AA88" i="1"/>
  <c r="B83" i="4" s="1"/>
  <c r="N83" i="4" s="1"/>
  <c r="O83" i="4" s="1"/>
  <c r="AA89" i="1"/>
  <c r="AF89" i="1" s="1"/>
  <c r="AA90" i="1"/>
  <c r="B85" i="4" s="1"/>
  <c r="AA91" i="1"/>
  <c r="B86" i="4" s="1"/>
  <c r="AA92" i="1"/>
  <c r="B87" i="4" s="1"/>
  <c r="AA93" i="1"/>
  <c r="B88" i="4" s="1"/>
  <c r="AA94" i="1"/>
  <c r="B89" i="4" s="1"/>
  <c r="AA95" i="1"/>
  <c r="AA96" i="1"/>
  <c r="B91" i="4" s="1"/>
  <c r="N91" i="4" s="1"/>
  <c r="O91" i="4" s="1"/>
  <c r="AA97" i="1"/>
  <c r="AA98" i="1"/>
  <c r="B93" i="4" s="1"/>
  <c r="AA99" i="1"/>
  <c r="B94" i="4" s="1"/>
  <c r="N94" i="4" s="1"/>
  <c r="O94" i="4" s="1"/>
  <c r="AA100" i="1"/>
  <c r="B95" i="4" s="1"/>
  <c r="AA101" i="1"/>
  <c r="B96" i="4" s="1"/>
  <c r="AA102" i="1"/>
  <c r="B97" i="4" s="1"/>
  <c r="AA103" i="1"/>
  <c r="B98" i="4" s="1"/>
  <c r="N98" i="4" s="1"/>
  <c r="O98" i="4" s="1"/>
  <c r="AA104" i="1"/>
  <c r="B99" i="4" s="1"/>
  <c r="N99" i="4" s="1"/>
  <c r="O99" i="4" s="1"/>
  <c r="AA105" i="1"/>
  <c r="B100" i="4" s="1"/>
  <c r="N100" i="4" s="1"/>
  <c r="O100" i="4" s="1"/>
  <c r="AA106" i="1"/>
  <c r="AF106" i="1" s="1"/>
  <c r="AR130" i="1"/>
  <c r="AR129" i="1"/>
  <c r="AR128" i="1"/>
  <c r="AR127" i="1"/>
  <c r="AO127" i="1"/>
  <c r="AR126" i="1"/>
  <c r="AR125" i="1"/>
  <c r="AR124" i="1"/>
  <c r="AR123" i="1"/>
  <c r="AO123" i="1"/>
  <c r="AR122" i="1"/>
  <c r="AR121" i="1"/>
  <c r="AO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O107" i="1"/>
  <c r="N4" i="1"/>
  <c r="U7" i="18"/>
  <c r="U13" i="18"/>
  <c r="U19" i="18"/>
  <c r="U25" i="18"/>
  <c r="C4" i="18"/>
  <c r="C3" i="18"/>
  <c r="X30" i="18"/>
  <c r="AA30" i="18" s="1"/>
  <c r="AC30" i="18" s="1"/>
  <c r="C150" i="4" s="1"/>
  <c r="X29" i="18"/>
  <c r="AA29" i="18" s="1"/>
  <c r="AC29" i="18" s="1"/>
  <c r="C149" i="4" s="1"/>
  <c r="X28" i="18"/>
  <c r="AA28" i="18" s="1"/>
  <c r="AC28" i="18" s="1"/>
  <c r="C148" i="4" s="1"/>
  <c r="X27" i="18"/>
  <c r="X26" i="18"/>
  <c r="AA26" i="18" s="1"/>
  <c r="AC26" i="18" s="1"/>
  <c r="X25" i="18"/>
  <c r="AA25" i="18" s="1"/>
  <c r="AC25" i="18" s="1"/>
  <c r="C145" i="4" s="1"/>
  <c r="X24" i="18"/>
  <c r="X23" i="18"/>
  <c r="AA23" i="18" s="1"/>
  <c r="AC23" i="18" s="1"/>
  <c r="C143" i="4" s="1"/>
  <c r="X22" i="18"/>
  <c r="AA22" i="18" s="1"/>
  <c r="AC22" i="18" s="1"/>
  <c r="C142" i="4" s="1"/>
  <c r="X21" i="18"/>
  <c r="AA21" i="18" s="1"/>
  <c r="X20" i="18"/>
  <c r="AA20" i="18" s="1"/>
  <c r="AC20" i="18" s="1"/>
  <c r="C140" i="4" s="1"/>
  <c r="X19" i="18"/>
  <c r="AA19" i="18" s="1"/>
  <c r="AC19" i="18" s="1"/>
  <c r="C139" i="4" s="1"/>
  <c r="X18" i="18"/>
  <c r="X17" i="18"/>
  <c r="X16" i="18"/>
  <c r="Z16" i="18" s="1"/>
  <c r="X15" i="18"/>
  <c r="Z15" i="18" s="1"/>
  <c r="X14" i="18"/>
  <c r="AA14" i="18" s="1"/>
  <c r="AC14" i="18" s="1"/>
  <c r="C134" i="4" s="1"/>
  <c r="X13" i="18"/>
  <c r="Y13" i="18" s="1"/>
  <c r="C3" i="27" s="1"/>
  <c r="X12" i="18"/>
  <c r="AA12" i="18" s="1"/>
  <c r="AC12" i="18" s="1"/>
  <c r="C132" i="4" s="1"/>
  <c r="X11" i="18"/>
  <c r="Y11" i="18" s="1"/>
  <c r="X10" i="18"/>
  <c r="AA10" i="18" s="1"/>
  <c r="AC10" i="18" s="1"/>
  <c r="C130" i="4" s="1"/>
  <c r="X9" i="18"/>
  <c r="AA9" i="18" s="1"/>
  <c r="AC9" i="18" s="1"/>
  <c r="C129" i="4" s="1"/>
  <c r="X8" i="18"/>
  <c r="X7" i="18"/>
  <c r="AA7" i="18" s="1"/>
  <c r="AC7" i="18" s="1"/>
  <c r="C127" i="4" s="1"/>
  <c r="AI26" i="18"/>
  <c r="I146" i="4" s="1"/>
  <c r="AI27" i="18"/>
  <c r="I147" i="4" s="1"/>
  <c r="AI28" i="18"/>
  <c r="I148" i="4" s="1"/>
  <c r="AI29" i="18"/>
  <c r="I149" i="4" s="1"/>
  <c r="AI30" i="18"/>
  <c r="I150" i="4" s="1"/>
  <c r="AI25" i="18"/>
  <c r="I145" i="4" s="1"/>
  <c r="AI20" i="18"/>
  <c r="I140" i="4" s="1"/>
  <c r="AI21" i="18"/>
  <c r="I141" i="4" s="1"/>
  <c r="AI22" i="18"/>
  <c r="I142" i="4" s="1"/>
  <c r="AI23" i="18"/>
  <c r="I143" i="4" s="1"/>
  <c r="AI24" i="18"/>
  <c r="I144" i="4" s="1"/>
  <c r="AI19" i="18"/>
  <c r="I139" i="4" s="1"/>
  <c r="AI14" i="18"/>
  <c r="I134" i="4" s="1"/>
  <c r="AI15" i="18"/>
  <c r="I135" i="4" s="1"/>
  <c r="AI16" i="18"/>
  <c r="I136" i="4" s="1"/>
  <c r="AI17" i="18"/>
  <c r="I137" i="4" s="1"/>
  <c r="AI18" i="18"/>
  <c r="I138" i="4" s="1"/>
  <c r="AI13" i="18"/>
  <c r="I133" i="4" s="1"/>
  <c r="AI8" i="18"/>
  <c r="I128" i="4" s="1"/>
  <c r="AI9" i="18"/>
  <c r="I129" i="4" s="1"/>
  <c r="AI10" i="18"/>
  <c r="I130" i="4" s="1"/>
  <c r="AI11" i="18"/>
  <c r="I131" i="4" s="1"/>
  <c r="AI12" i="18"/>
  <c r="I132" i="4" s="1"/>
  <c r="AI7" i="18"/>
  <c r="I127" i="4" s="1"/>
  <c r="AM8" i="1"/>
  <c r="I3" i="4" s="1"/>
  <c r="AM9" i="1"/>
  <c r="I4" i="4" s="1"/>
  <c r="AM10" i="1"/>
  <c r="I5" i="4" s="1"/>
  <c r="AM11" i="1"/>
  <c r="I6" i="4" s="1"/>
  <c r="AM12" i="1"/>
  <c r="I7" i="4" s="1"/>
  <c r="AM13" i="1"/>
  <c r="I8" i="4" s="1"/>
  <c r="AM14" i="1"/>
  <c r="I9" i="4" s="1"/>
  <c r="AM15" i="1"/>
  <c r="I10" i="4" s="1"/>
  <c r="AM16" i="1"/>
  <c r="I11" i="4" s="1"/>
  <c r="AM17" i="1"/>
  <c r="I12" i="4" s="1"/>
  <c r="AM18" i="1"/>
  <c r="I13" i="4" s="1"/>
  <c r="AM19" i="1"/>
  <c r="I14" i="4" s="1"/>
  <c r="AM20" i="1"/>
  <c r="I15" i="4" s="1"/>
  <c r="AM21" i="1"/>
  <c r="I16" i="4" s="1"/>
  <c r="AM22" i="1"/>
  <c r="I17" i="4" s="1"/>
  <c r="AM23" i="1"/>
  <c r="I18" i="4" s="1"/>
  <c r="AM24" i="1"/>
  <c r="I19" i="4" s="1"/>
  <c r="AM25" i="1"/>
  <c r="I20" i="4" s="1"/>
  <c r="AM26" i="1"/>
  <c r="I21" i="4" s="1"/>
  <c r="AM27" i="1"/>
  <c r="I22" i="4" s="1"/>
  <c r="AM28" i="1"/>
  <c r="I23" i="4" s="1"/>
  <c r="AM29" i="1"/>
  <c r="I24" i="4" s="1"/>
  <c r="AM30" i="1"/>
  <c r="I25" i="4" s="1"/>
  <c r="AM31" i="1"/>
  <c r="I26" i="4" s="1"/>
  <c r="AM32" i="1"/>
  <c r="I27" i="4" s="1"/>
  <c r="AM33" i="1"/>
  <c r="I28" i="4" s="1"/>
  <c r="AM34" i="1"/>
  <c r="I29" i="4" s="1"/>
  <c r="AM35" i="1"/>
  <c r="I30" i="4" s="1"/>
  <c r="AM36" i="1"/>
  <c r="I31" i="4" s="1"/>
  <c r="AM37" i="1"/>
  <c r="I32" i="4" s="1"/>
  <c r="AM38" i="1"/>
  <c r="I33" i="4" s="1"/>
  <c r="AM39" i="1"/>
  <c r="I34" i="4" s="1"/>
  <c r="AM40" i="1"/>
  <c r="I35" i="4" s="1"/>
  <c r="AM41" i="1"/>
  <c r="I36" i="4" s="1"/>
  <c r="AM42" i="1"/>
  <c r="I37" i="4" s="1"/>
  <c r="AM43" i="1"/>
  <c r="I38" i="4" s="1"/>
  <c r="AM44" i="1"/>
  <c r="I39" i="4" s="1"/>
  <c r="AM45" i="1"/>
  <c r="I40" i="4" s="1"/>
  <c r="AM46" i="1"/>
  <c r="I41" i="4" s="1"/>
  <c r="AM47" i="1"/>
  <c r="I42" i="4" s="1"/>
  <c r="AM48" i="1"/>
  <c r="I43" i="4" s="1"/>
  <c r="AM49" i="1"/>
  <c r="I44" i="4" s="1"/>
  <c r="AM50" i="1"/>
  <c r="I45" i="4" s="1"/>
  <c r="AM51" i="1"/>
  <c r="I46" i="4" s="1"/>
  <c r="AM52" i="1"/>
  <c r="I47" i="4" s="1"/>
  <c r="AM53" i="1"/>
  <c r="I48" i="4" s="1"/>
  <c r="AM54" i="1"/>
  <c r="I49" i="4" s="1"/>
  <c r="AM55" i="1"/>
  <c r="I50" i="4" s="1"/>
  <c r="AM56" i="1"/>
  <c r="I51" i="4" s="1"/>
  <c r="AM57" i="1"/>
  <c r="I52" i="4" s="1"/>
  <c r="AM58" i="1"/>
  <c r="I53" i="4" s="1"/>
  <c r="AM59" i="1"/>
  <c r="I54" i="4" s="1"/>
  <c r="AM60" i="1"/>
  <c r="I55" i="4" s="1"/>
  <c r="AM61" i="1"/>
  <c r="I56" i="4" s="1"/>
  <c r="AM62" i="1"/>
  <c r="I57" i="4" s="1"/>
  <c r="AM63" i="1"/>
  <c r="I58" i="4" s="1"/>
  <c r="AM64" i="1"/>
  <c r="I59" i="4" s="1"/>
  <c r="AM65" i="1"/>
  <c r="I60" i="4" s="1"/>
  <c r="AM66" i="1"/>
  <c r="I61" i="4" s="1"/>
  <c r="AM67" i="1"/>
  <c r="I62" i="4" s="1"/>
  <c r="AM68" i="1"/>
  <c r="I63" i="4" s="1"/>
  <c r="AM69" i="1"/>
  <c r="I64" i="4" s="1"/>
  <c r="AM70" i="1"/>
  <c r="I65" i="4" s="1"/>
  <c r="AM71" i="1"/>
  <c r="I66" i="4" s="1"/>
  <c r="AM72" i="1"/>
  <c r="I67" i="4" s="1"/>
  <c r="AM73" i="1"/>
  <c r="I68" i="4" s="1"/>
  <c r="AM74" i="1"/>
  <c r="I69" i="4" s="1"/>
  <c r="AM75" i="1"/>
  <c r="I70" i="4" s="1"/>
  <c r="AM76" i="1"/>
  <c r="I71" i="4" s="1"/>
  <c r="AM77" i="1"/>
  <c r="I72" i="4" s="1"/>
  <c r="AM78" i="1"/>
  <c r="I73" i="4" s="1"/>
  <c r="AM79" i="1"/>
  <c r="I74" i="4" s="1"/>
  <c r="AM80" i="1"/>
  <c r="I75" i="4" s="1"/>
  <c r="AM81" i="1"/>
  <c r="I76" i="4" s="1"/>
  <c r="AM82" i="1"/>
  <c r="I77" i="4" s="1"/>
  <c r="AM83" i="1"/>
  <c r="I78" i="4" s="1"/>
  <c r="AM84" i="1"/>
  <c r="I79" i="4" s="1"/>
  <c r="AM85" i="1"/>
  <c r="I80" i="4" s="1"/>
  <c r="AM86" i="1"/>
  <c r="I81" i="4" s="1"/>
  <c r="AM87" i="1"/>
  <c r="I82" i="4" s="1"/>
  <c r="AM88" i="1"/>
  <c r="I83" i="4" s="1"/>
  <c r="AM89" i="1"/>
  <c r="I84" i="4" s="1"/>
  <c r="AM90" i="1"/>
  <c r="I85" i="4" s="1"/>
  <c r="AM91" i="1"/>
  <c r="I86" i="4" s="1"/>
  <c r="AM92" i="1"/>
  <c r="I87" i="4" s="1"/>
  <c r="AM93" i="1"/>
  <c r="I88" i="4" s="1"/>
  <c r="AM94" i="1"/>
  <c r="I89" i="4" s="1"/>
  <c r="AM95" i="1"/>
  <c r="I90" i="4" s="1"/>
  <c r="AM96" i="1"/>
  <c r="I91" i="4" s="1"/>
  <c r="AM97" i="1"/>
  <c r="I92" i="4" s="1"/>
  <c r="AM98" i="1"/>
  <c r="I93" i="4" s="1"/>
  <c r="AM99" i="1"/>
  <c r="I94" i="4" s="1"/>
  <c r="AM100" i="1"/>
  <c r="I95" i="4" s="1"/>
  <c r="AM101" i="1"/>
  <c r="I96" i="4" s="1"/>
  <c r="AM102" i="1"/>
  <c r="I97" i="4" s="1"/>
  <c r="AM103" i="1"/>
  <c r="I98" i="4" s="1"/>
  <c r="AM104" i="1"/>
  <c r="I99" i="4" s="1"/>
  <c r="AM105" i="1"/>
  <c r="I100" i="4" s="1"/>
  <c r="AM106" i="1"/>
  <c r="I101" i="4" s="1"/>
  <c r="AM7" i="1"/>
  <c r="I2" i="4" s="1"/>
  <c r="AN13" i="18"/>
  <c r="AN14" i="18"/>
  <c r="AN15" i="18"/>
  <c r="AN16" i="18"/>
  <c r="AN17" i="18"/>
  <c r="AN18" i="18"/>
  <c r="AN19" i="18"/>
  <c r="AN20" i="18"/>
  <c r="AN21" i="18"/>
  <c r="AN22" i="18"/>
  <c r="AN23" i="18"/>
  <c r="AN24" i="18"/>
  <c r="AN25" i="18"/>
  <c r="AN26" i="18"/>
  <c r="AN27" i="18"/>
  <c r="AN28" i="18"/>
  <c r="AN29" i="18"/>
  <c r="AN30" i="18"/>
  <c r="AN8" i="18"/>
  <c r="AN9" i="18"/>
  <c r="AN10" i="18"/>
  <c r="AN11" i="18"/>
  <c r="AN12" i="18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7" i="1"/>
  <c r="C146" i="4"/>
  <c r="B4" i="27"/>
  <c r="L4" i="27"/>
  <c r="AD30" i="18"/>
  <c r="AH30" i="18" s="1"/>
  <c r="H150" i="4" s="1"/>
  <c r="AG30" i="18"/>
  <c r="G150" i="4" s="1"/>
  <c r="AD29" i="18"/>
  <c r="AD28" i="18"/>
  <c r="D148" i="4" s="1"/>
  <c r="AD27" i="18"/>
  <c r="AD26" i="18"/>
  <c r="AD25" i="18"/>
  <c r="AL25" i="18" s="1"/>
  <c r="AD24" i="18"/>
  <c r="AL24" i="18" s="1"/>
  <c r="AD23" i="18"/>
  <c r="AF23" i="18" s="1"/>
  <c r="F143" i="4" s="1"/>
  <c r="AD22" i="18"/>
  <c r="AK22" i="18" s="1"/>
  <c r="AD21" i="18"/>
  <c r="AH21" i="18" s="1"/>
  <c r="H141" i="4" s="1"/>
  <c r="AD20" i="18"/>
  <c r="D140" i="4"/>
  <c r="AD19" i="18"/>
  <c r="AF19" i="18" s="1"/>
  <c r="F139" i="4" s="1"/>
  <c r="AD18" i="18"/>
  <c r="AD17" i="18"/>
  <c r="AD16" i="18"/>
  <c r="AF16" i="18" s="1"/>
  <c r="F136" i="4" s="1"/>
  <c r="AD15" i="18"/>
  <c r="D135" i="4" s="1"/>
  <c r="AD14" i="18"/>
  <c r="AL14" i="18" s="1"/>
  <c r="AG14" i="18" s="1"/>
  <c r="G134" i="4" s="1"/>
  <c r="AD13" i="18"/>
  <c r="AL13" i="18" s="1"/>
  <c r="AD12" i="18"/>
  <c r="AK12" i="18" s="1"/>
  <c r="AD11" i="18"/>
  <c r="AF11" i="18" s="1"/>
  <c r="F131" i="4" s="1"/>
  <c r="AD10" i="18"/>
  <c r="AD9" i="18"/>
  <c r="AD8" i="18"/>
  <c r="AD7" i="18"/>
  <c r="AL7" i="18" s="1"/>
  <c r="AH106" i="1"/>
  <c r="AH105" i="1"/>
  <c r="AK105" i="1" s="1"/>
  <c r="G100" i="4" s="1"/>
  <c r="AH104" i="1"/>
  <c r="AH103" i="1"/>
  <c r="AL103" i="1" s="1"/>
  <c r="H98" i="4" s="1"/>
  <c r="AH102" i="1"/>
  <c r="AH101" i="1"/>
  <c r="AK101" i="1" s="1"/>
  <c r="AH100" i="1"/>
  <c r="AK100" i="1" s="1"/>
  <c r="G95" i="4" s="1"/>
  <c r="AH99" i="1"/>
  <c r="AO99" i="1" s="1"/>
  <c r="AH98" i="1"/>
  <c r="AI98" i="1" s="1"/>
  <c r="E93" i="4" s="1"/>
  <c r="AH97" i="1"/>
  <c r="AI97" i="1" s="1"/>
  <c r="E92" i="4" s="1"/>
  <c r="AH96" i="1"/>
  <c r="AJ96" i="1" s="1"/>
  <c r="F91" i="4" s="1"/>
  <c r="AH95" i="1"/>
  <c r="AH94" i="1"/>
  <c r="AK94" i="1" s="1"/>
  <c r="G89" i="4" s="1"/>
  <c r="AH93" i="1"/>
  <c r="AO93" i="1" s="1"/>
  <c r="AH92" i="1"/>
  <c r="D87" i="4" s="1"/>
  <c r="AH91" i="1"/>
  <c r="AK91" i="1" s="1"/>
  <c r="G86" i="4" s="1"/>
  <c r="AH90" i="1"/>
  <c r="AK90" i="1" s="1"/>
  <c r="G85" i="4" s="1"/>
  <c r="AH89" i="1"/>
  <c r="AH88" i="1"/>
  <c r="AK88" i="1" s="1"/>
  <c r="G83" i="4" s="1"/>
  <c r="AH87" i="1"/>
  <c r="AK87" i="1" s="1"/>
  <c r="AH86" i="1"/>
  <c r="AK86" i="1" s="1"/>
  <c r="G81" i="4" s="1"/>
  <c r="AH85" i="1"/>
  <c r="AJ85" i="1" s="1"/>
  <c r="F80" i="4" s="1"/>
  <c r="AH84" i="1"/>
  <c r="AL84" i="1" s="1"/>
  <c r="H79" i="4" s="1"/>
  <c r="AH83" i="1"/>
  <c r="AH82" i="1"/>
  <c r="D77" i="4" s="1"/>
  <c r="AH81" i="1"/>
  <c r="AJ81" i="1" s="1"/>
  <c r="F76" i="4" s="1"/>
  <c r="AH80" i="1"/>
  <c r="AK80" i="1" s="1"/>
  <c r="AH79" i="1"/>
  <c r="AH78" i="1"/>
  <c r="AJ78" i="1" s="1"/>
  <c r="F73" i="4" s="1"/>
  <c r="AH77" i="1"/>
  <c r="AH76" i="1"/>
  <c r="AL76" i="1" s="1"/>
  <c r="H71" i="4" s="1"/>
  <c r="AH75" i="1"/>
  <c r="AK75" i="1" s="1"/>
  <c r="AH74" i="1"/>
  <c r="AL74" i="1" s="1"/>
  <c r="H69" i="4" s="1"/>
  <c r="AH73" i="1"/>
  <c r="AL73" i="1" s="1"/>
  <c r="H68" i="4" s="1"/>
  <c r="AH72" i="1"/>
  <c r="AH71" i="1"/>
  <c r="AO71" i="1" s="1"/>
  <c r="AH70" i="1"/>
  <c r="AJ70" i="1" s="1"/>
  <c r="F65" i="4" s="1"/>
  <c r="AH69" i="1"/>
  <c r="AH68" i="1"/>
  <c r="AK68" i="1" s="1"/>
  <c r="G63" i="4" s="1"/>
  <c r="AH67" i="1"/>
  <c r="AH66" i="1"/>
  <c r="AH65" i="1"/>
  <c r="D60" i="4" s="1"/>
  <c r="AH64" i="1"/>
  <c r="AK64" i="1" s="1"/>
  <c r="AH63" i="1"/>
  <c r="AK63" i="1" s="1"/>
  <c r="AH62" i="1"/>
  <c r="D57" i="4" s="1"/>
  <c r="AH61" i="1"/>
  <c r="AJ61" i="1" s="1"/>
  <c r="F56" i="4" s="1"/>
  <c r="AH60" i="1"/>
  <c r="AH59" i="1"/>
  <c r="AH58" i="1"/>
  <c r="AK58" i="1" s="1"/>
  <c r="AH57" i="1"/>
  <c r="AK57" i="1" s="1"/>
  <c r="AH56" i="1"/>
  <c r="AK56" i="1" s="1"/>
  <c r="AH55" i="1"/>
  <c r="AO55" i="1" s="1"/>
  <c r="AH54" i="1"/>
  <c r="D49" i="4" s="1"/>
  <c r="AH53" i="1"/>
  <c r="AK53" i="1" s="1"/>
  <c r="AH52" i="1"/>
  <c r="AH51" i="1"/>
  <c r="AH50" i="1"/>
  <c r="AK50" i="1" s="1"/>
  <c r="G45" i="4" s="1"/>
  <c r="AH49" i="1"/>
  <c r="AK49" i="1" s="1"/>
  <c r="G44" i="4" s="1"/>
  <c r="AH48" i="1"/>
  <c r="AH47" i="1"/>
  <c r="AL47" i="1" s="1"/>
  <c r="H42" i="4" s="1"/>
  <c r="AH46" i="1"/>
  <c r="AJ46" i="1" s="1"/>
  <c r="F41" i="4" s="1"/>
  <c r="AH45" i="1"/>
  <c r="AH44" i="1"/>
  <c r="AH43" i="1"/>
  <c r="AK43" i="1" s="1"/>
  <c r="AH42" i="1"/>
  <c r="AK42" i="1" s="1"/>
  <c r="G37" i="4" s="1"/>
  <c r="AH41" i="1"/>
  <c r="AK41" i="1" s="1"/>
  <c r="G36" i="4" s="1"/>
  <c r="AH40" i="1"/>
  <c r="AH39" i="1"/>
  <c r="AH38" i="1"/>
  <c r="AK38" i="1" s="1"/>
  <c r="G33" i="4" s="1"/>
  <c r="AH37" i="1"/>
  <c r="AH36" i="1"/>
  <c r="AH35" i="1"/>
  <c r="AJ35" i="1" s="1"/>
  <c r="F30" i="4" s="1"/>
  <c r="AH34" i="1"/>
  <c r="AH33" i="1"/>
  <c r="AH32" i="1"/>
  <c r="AH31" i="1"/>
  <c r="AH30" i="1"/>
  <c r="D25" i="4" s="1"/>
  <c r="AH29" i="1"/>
  <c r="AJ29" i="1" s="1"/>
  <c r="F24" i="4" s="1"/>
  <c r="AH28" i="1"/>
  <c r="AH27" i="1"/>
  <c r="AH26" i="1"/>
  <c r="AH25" i="1"/>
  <c r="AH24" i="1"/>
  <c r="AK24" i="1" s="1"/>
  <c r="AH23" i="1"/>
  <c r="AJ23" i="1" s="1"/>
  <c r="F18" i="4" s="1"/>
  <c r="AH22" i="1"/>
  <c r="AH21" i="1"/>
  <c r="AK21" i="1" s="1"/>
  <c r="G16" i="4" s="1"/>
  <c r="AH20" i="1"/>
  <c r="AH19" i="1"/>
  <c r="AH18" i="1"/>
  <c r="AJ18" i="1" s="1"/>
  <c r="F13" i="4" s="1"/>
  <c r="AH17" i="1"/>
  <c r="D12" i="4" s="1"/>
  <c r="AH16" i="1"/>
  <c r="AH15" i="1"/>
  <c r="AK15" i="1" s="1"/>
  <c r="G10" i="4" s="1"/>
  <c r="AH14" i="1"/>
  <c r="D9" i="4" s="1"/>
  <c r="AH13" i="1"/>
  <c r="AH12" i="1"/>
  <c r="D7" i="4" s="1"/>
  <c r="AH11" i="1"/>
  <c r="AH10" i="1"/>
  <c r="AJ10" i="1" s="1"/>
  <c r="F5" i="4" s="1"/>
  <c r="AH9" i="1"/>
  <c r="AH8" i="1"/>
  <c r="AG28" i="18"/>
  <c r="G148" i="4" s="1"/>
  <c r="AF28" i="18"/>
  <c r="F148" i="4" s="1"/>
  <c r="AF30" i="18"/>
  <c r="F150" i="4" s="1"/>
  <c r="J23" i="4"/>
  <c r="J22" i="4"/>
  <c r="J20" i="4"/>
  <c r="J19" i="4"/>
  <c r="J15" i="4"/>
  <c r="J14" i="4"/>
  <c r="J11" i="4"/>
  <c r="J8" i="4"/>
  <c r="J7" i="4"/>
  <c r="J6" i="4"/>
  <c r="J4" i="4"/>
  <c r="J3" i="4"/>
  <c r="AH7" i="1"/>
  <c r="AO102" i="1"/>
  <c r="AK28" i="18"/>
  <c r="G75" i="4"/>
  <c r="D134" i="4"/>
  <c r="AE19" i="18"/>
  <c r="E139" i="4" s="1"/>
  <c r="AO94" i="1"/>
  <c r="AG21" i="18"/>
  <c r="G141" i="4" s="1"/>
  <c r="AK21" i="18"/>
  <c r="AH28" i="18"/>
  <c r="H148" i="4" s="1"/>
  <c r="AH19" i="18"/>
  <c r="H139" i="4" s="1"/>
  <c r="AG19" i="18"/>
  <c r="G139" i="4" s="1"/>
  <c r="AJ56" i="1"/>
  <c r="F51" i="4" s="1"/>
  <c r="D51" i="4"/>
  <c r="AJ48" i="1"/>
  <c r="F43" i="4" s="1"/>
  <c r="AL99" i="1"/>
  <c r="H94" i="4" s="1"/>
  <c r="AO98" i="1"/>
  <c r="AL87" i="1"/>
  <c r="H82" i="4" s="1"/>
  <c r="AI103" i="1"/>
  <c r="E98" i="4" s="1"/>
  <c r="D93" i="4"/>
  <c r="AL100" i="1"/>
  <c r="H95" i="4" s="1"/>
  <c r="AL106" i="1"/>
  <c r="H101" i="4" s="1"/>
  <c r="AJ103" i="1"/>
  <c r="F98" i="4" s="1"/>
  <c r="AJ102" i="1"/>
  <c r="F97" i="4" s="1"/>
  <c r="AL102" i="1"/>
  <c r="H97" i="4" s="1"/>
  <c r="AO65" i="1"/>
  <c r="AL64" i="1"/>
  <c r="H59" i="4" s="1"/>
  <c r="AL65" i="1"/>
  <c r="H60" i="4" s="1"/>
  <c r="AJ76" i="1"/>
  <c r="F71" i="4" s="1"/>
  <c r="AJ41" i="1"/>
  <c r="F36" i="4" s="1"/>
  <c r="AE21" i="18"/>
  <c r="E141" i="4" s="1"/>
  <c r="AF20" i="18"/>
  <c r="F140" i="4" s="1"/>
  <c r="D138" i="4"/>
  <c r="AC21" i="18"/>
  <c r="C141" i="4" s="1"/>
  <c r="AE24" i="18"/>
  <c r="E144" i="4" s="1"/>
  <c r="AF98" i="1"/>
  <c r="AK18" i="18"/>
  <c r="AF69" i="1"/>
  <c r="AB19" i="18"/>
  <c r="G4" i="27" s="1"/>
  <c r="AN7" i="18"/>
  <c r="AL127" i="34"/>
  <c r="AE23" i="18" l="1"/>
  <c r="E143" i="4" s="1"/>
  <c r="J4" i="27"/>
  <c r="Z20" i="18"/>
  <c r="AL7" i="38"/>
  <c r="D44" i="4"/>
  <c r="AO35" i="1"/>
  <c r="AH24" i="18"/>
  <c r="H144" i="4" s="1"/>
  <c r="AO73" i="1"/>
  <c r="AJ87" i="1"/>
  <c r="F82" i="4" s="1"/>
  <c r="AK19" i="18"/>
  <c r="AI94" i="1"/>
  <c r="E89" i="4" s="1"/>
  <c r="AJ65" i="1"/>
  <c r="F60" i="4" s="1"/>
  <c r="AK24" i="18"/>
  <c r="D59" i="4"/>
  <c r="D82" i="4"/>
  <c r="AJ98" i="1"/>
  <c r="F93" i="4" s="1"/>
  <c r="AJ24" i="1"/>
  <c r="F19" i="4" s="1"/>
  <c r="AO50" i="1"/>
  <c r="AI56" i="1"/>
  <c r="E51" i="4" s="1"/>
  <c r="AL49" i="1"/>
  <c r="H44" i="4" s="1"/>
  <c r="E122" i="34"/>
  <c r="AC31" i="1"/>
  <c r="I82" i="34"/>
  <c r="I106" i="34"/>
  <c r="AL109" i="34"/>
  <c r="M2" i="34"/>
  <c r="AL101" i="34"/>
  <c r="AM63" i="34"/>
  <c r="A100" i="34"/>
  <c r="E74" i="34"/>
  <c r="AL85" i="34"/>
  <c r="AM61" i="34"/>
  <c r="AC35" i="1"/>
  <c r="AC43" i="1"/>
  <c r="AJ64" i="1"/>
  <c r="F59" i="4" s="1"/>
  <c r="AL124" i="1"/>
  <c r="H119" i="4" s="1"/>
  <c r="E114" i="34"/>
  <c r="B122" i="34"/>
  <c r="AL117" i="34"/>
  <c r="AO64" i="1"/>
  <c r="AL55" i="34"/>
  <c r="I76" i="34"/>
  <c r="AP117" i="34"/>
  <c r="AP109" i="34"/>
  <c r="AP101" i="34"/>
  <c r="AP85" i="34"/>
  <c r="AL61" i="34"/>
  <c r="AM53" i="34"/>
  <c r="AN117" i="34"/>
  <c r="AN109" i="34"/>
  <c r="AN101" i="34"/>
  <c r="AN85" i="34"/>
  <c r="AL69" i="34"/>
  <c r="AP61" i="34"/>
  <c r="E92" i="34"/>
  <c r="A68" i="34"/>
  <c r="AM121" i="34"/>
  <c r="AM117" i="34"/>
  <c r="AM109" i="34"/>
  <c r="AM101" i="34"/>
  <c r="AM85" i="34"/>
  <c r="AM77" i="34"/>
  <c r="AN61" i="34"/>
  <c r="AP57" i="34"/>
  <c r="AF79" i="1"/>
  <c r="AF39" i="1"/>
  <c r="D69" i="4"/>
  <c r="D5" i="4"/>
  <c r="AJ50" i="1"/>
  <c r="F45" i="4" s="1"/>
  <c r="AO58" i="1"/>
  <c r="AO49" i="1"/>
  <c r="AL62" i="1"/>
  <c r="H57" i="4" s="1"/>
  <c r="AF99" i="1"/>
  <c r="AG99" i="1" s="1"/>
  <c r="C94" i="4" s="1"/>
  <c r="D13" i="4"/>
  <c r="AF51" i="1"/>
  <c r="AL58" i="1"/>
  <c r="H53" i="4" s="1"/>
  <c r="AF63" i="1"/>
  <c r="AF55" i="1"/>
  <c r="D16" i="4"/>
  <c r="D81" i="4"/>
  <c r="AL71" i="1"/>
  <c r="H66" i="4" s="1"/>
  <c r="AO8" i="1"/>
  <c r="AO31" i="1"/>
  <c r="AF47" i="1"/>
  <c r="AI21" i="1"/>
  <c r="E16" i="4" s="1"/>
  <c r="AI13" i="1"/>
  <c r="E8" i="4" s="1"/>
  <c r="AO130" i="1"/>
  <c r="AL110" i="1"/>
  <c r="H105" i="4" s="1"/>
  <c r="AI114" i="1"/>
  <c r="E109" i="4" s="1"/>
  <c r="I100" i="34"/>
  <c r="I68" i="34"/>
  <c r="I60" i="34"/>
  <c r="AP94" i="34"/>
  <c r="AD11" i="1"/>
  <c r="AD15" i="1"/>
  <c r="AD19" i="1"/>
  <c r="AC27" i="1"/>
  <c r="AD31" i="1"/>
  <c r="AI24" i="34"/>
  <c r="AI16" i="34"/>
  <c r="AI8" i="34"/>
  <c r="AI25" i="34"/>
  <c r="AI17" i="34"/>
  <c r="AI9" i="34"/>
  <c r="B32" i="34"/>
  <c r="B36" i="34"/>
  <c r="AI30" i="34"/>
  <c r="AI22" i="34"/>
  <c r="AI14" i="34"/>
  <c r="AI6" i="34"/>
  <c r="AI31" i="34"/>
  <c r="AI23" i="34"/>
  <c r="AI15" i="34"/>
  <c r="AI7" i="34"/>
  <c r="AJ75" i="1"/>
  <c r="F70" i="4" s="1"/>
  <c r="AL101" i="1"/>
  <c r="H96" i="4" s="1"/>
  <c r="D92" i="4"/>
  <c r="AL86" i="1"/>
  <c r="H81" i="4" s="1"/>
  <c r="AF91" i="1"/>
  <c r="AO116" i="1"/>
  <c r="I120" i="34"/>
  <c r="E116" i="34"/>
  <c r="A106" i="34"/>
  <c r="I99" i="34"/>
  <c r="A82" i="34"/>
  <c r="A76" i="34"/>
  <c r="AN74" i="34"/>
  <c r="AE9" i="1"/>
  <c r="AC13" i="1"/>
  <c r="AC21" i="1"/>
  <c r="AC25" i="1"/>
  <c r="AC29" i="1"/>
  <c r="B39" i="34"/>
  <c r="AI28" i="34"/>
  <c r="AI20" i="34"/>
  <c r="AI12" i="34"/>
  <c r="AI4" i="34"/>
  <c r="B38" i="34"/>
  <c r="B37" i="34"/>
  <c r="AI29" i="34"/>
  <c r="AI21" i="34"/>
  <c r="AI13" i="34"/>
  <c r="AI5" i="34"/>
  <c r="AI3" i="34"/>
  <c r="AF103" i="1"/>
  <c r="AG103" i="1" s="1"/>
  <c r="C98" i="4" s="1"/>
  <c r="AO41" i="1"/>
  <c r="AI101" i="1"/>
  <c r="E96" i="4" s="1"/>
  <c r="AF27" i="1"/>
  <c r="AI30" i="1"/>
  <c r="E25" i="4" s="1"/>
  <c r="F124" i="34"/>
  <c r="A124" i="34"/>
  <c r="E88" i="34"/>
  <c r="AC33" i="1"/>
  <c r="AC37" i="1"/>
  <c r="AC41" i="1"/>
  <c r="B35" i="34"/>
  <c r="AI26" i="34"/>
  <c r="AI18" i="34"/>
  <c r="AI10" i="34"/>
  <c r="B34" i="34"/>
  <c r="B33" i="34"/>
  <c r="AI27" i="34"/>
  <c r="AI19" i="34"/>
  <c r="AC23" i="1"/>
  <c r="AK17" i="18"/>
  <c r="AE17" i="18"/>
  <c r="E137" i="4" s="1"/>
  <c r="AF17" i="18"/>
  <c r="F137" i="4" s="1"/>
  <c r="K3" i="27"/>
  <c r="J3" i="27"/>
  <c r="Y14" i="18"/>
  <c r="D132" i="4"/>
  <c r="AE12" i="18"/>
  <c r="E132" i="4" s="1"/>
  <c r="D131" i="4"/>
  <c r="AE11" i="18"/>
  <c r="E131" i="4" s="1"/>
  <c r="I2" i="27"/>
  <c r="H2" i="27"/>
  <c r="D38" i="4"/>
  <c r="D37" i="4"/>
  <c r="AO42" i="1"/>
  <c r="Q34" i="4"/>
  <c r="AI36" i="1"/>
  <c r="E31" i="4" s="1"/>
  <c r="AI35" i="1"/>
  <c r="E30" i="4" s="1"/>
  <c r="AO36" i="1"/>
  <c r="AJ36" i="34"/>
  <c r="AF33" i="1"/>
  <c r="AO29" i="1"/>
  <c r="AI27" i="1"/>
  <c r="E22" i="4" s="1"/>
  <c r="AI25" i="1"/>
  <c r="E20" i="4" s="1"/>
  <c r="D22" i="4"/>
  <c r="AO27" i="1"/>
  <c r="AO23" i="1"/>
  <c r="AF23" i="1"/>
  <c r="AJ21" i="1"/>
  <c r="F16" i="4" s="1"/>
  <c r="AO21" i="1"/>
  <c r="AJ51" i="34"/>
  <c r="AJ39" i="34"/>
  <c r="AF13" i="1"/>
  <c r="AJ45" i="34"/>
  <c r="AI11" i="1"/>
  <c r="E6" i="4" s="1"/>
  <c r="AO11" i="1"/>
  <c r="AO10" i="1"/>
  <c r="AF9" i="1"/>
  <c r="AG9" i="1" s="1"/>
  <c r="C4" i="4" s="1"/>
  <c r="AJ37" i="34"/>
  <c r="C42" i="34"/>
  <c r="AJ47" i="34"/>
  <c r="AJ46" i="34"/>
  <c r="C51" i="34"/>
  <c r="AH4" i="18"/>
  <c r="AH18" i="18" s="1"/>
  <c r="H138" i="4" s="1"/>
  <c r="D41" i="4"/>
  <c r="K4" i="27"/>
  <c r="AO53" i="1"/>
  <c r="AJ50" i="34"/>
  <c r="D136" i="4"/>
  <c r="AI14" i="1"/>
  <c r="E9" i="4" s="1"/>
  <c r="AK23" i="18"/>
  <c r="AI53" i="1"/>
  <c r="E48" i="4" s="1"/>
  <c r="AJ43" i="1"/>
  <c r="F38" i="4" s="1"/>
  <c r="AI61" i="1"/>
  <c r="E56" i="4" s="1"/>
  <c r="AJ91" i="1"/>
  <c r="F86" i="4" s="1"/>
  <c r="AI86" i="1"/>
  <c r="E81" i="4" s="1"/>
  <c r="AO40" i="1"/>
  <c r="D66" i="4"/>
  <c r="AF15" i="18"/>
  <c r="F135" i="4" s="1"/>
  <c r="AO85" i="1"/>
  <c r="D143" i="4"/>
  <c r="K2" i="27"/>
  <c r="B5" i="27"/>
  <c r="AL71" i="34"/>
  <c r="AJ49" i="34"/>
  <c r="AL53" i="1"/>
  <c r="H48" i="4" s="1"/>
  <c r="AI91" i="1"/>
  <c r="E86" i="4" s="1"/>
  <c r="AF81" i="1"/>
  <c r="AL46" i="1"/>
  <c r="H41" i="4" s="1"/>
  <c r="AJ11" i="1"/>
  <c r="F6" i="4" s="1"/>
  <c r="AF85" i="1"/>
  <c r="AG85" i="1" s="1"/>
  <c r="C80" i="4" s="1"/>
  <c r="AI18" i="1"/>
  <c r="E13" i="4" s="1"/>
  <c r="AO14" i="1"/>
  <c r="AL50" i="1"/>
  <c r="H45" i="4" s="1"/>
  <c r="AI43" i="1"/>
  <c r="E38" i="4" s="1"/>
  <c r="AL91" i="1"/>
  <c r="H86" i="4" s="1"/>
  <c r="AO86" i="1"/>
  <c r="AI71" i="1"/>
  <c r="E66" i="4" s="1"/>
  <c r="AJ48" i="34"/>
  <c r="AG8" i="38"/>
  <c r="AH22" i="18"/>
  <c r="H142" i="4" s="1"/>
  <c r="AE22" i="18"/>
  <c r="E142" i="4" s="1"/>
  <c r="D86" i="4"/>
  <c r="AO38" i="1"/>
  <c r="D79" i="4"/>
  <c r="AJ86" i="1"/>
  <c r="F81" i="4" s="1"/>
  <c r="AB13" i="18"/>
  <c r="G3" i="27" s="1"/>
  <c r="AI129" i="1"/>
  <c r="E124" i="4" s="1"/>
  <c r="AF41" i="1"/>
  <c r="H3" i="27"/>
  <c r="D142" i="4"/>
  <c r="AO100" i="1"/>
  <c r="AI84" i="1"/>
  <c r="E79" i="4" s="1"/>
  <c r="AO74" i="1"/>
  <c r="M3" i="27"/>
  <c r="I56" i="34"/>
  <c r="AN114" i="34"/>
  <c r="AP67" i="34"/>
  <c r="AJ34" i="34"/>
  <c r="P2" i="34"/>
  <c r="D33" i="4"/>
  <c r="AO113" i="1"/>
  <c r="AJ35" i="34"/>
  <c r="AF93" i="1"/>
  <c r="AG93" i="1" s="1"/>
  <c r="C88" i="4" s="1"/>
  <c r="AF57" i="1"/>
  <c r="I3" i="27"/>
  <c r="AF22" i="18"/>
  <c r="F142" i="4" s="1"/>
  <c r="AJ74" i="1"/>
  <c r="F69" i="4" s="1"/>
  <c r="AO101" i="1"/>
  <c r="AJ100" i="1"/>
  <c r="F95" i="4" s="1"/>
  <c r="AL56" i="1"/>
  <c r="H51" i="4" s="1"/>
  <c r="AI38" i="1"/>
  <c r="E33" i="4" s="1"/>
  <c r="Y21" i="18"/>
  <c r="Q142" i="4"/>
  <c r="R142" i="4" s="1"/>
  <c r="E72" i="34"/>
  <c r="I3" i="34"/>
  <c r="AL66" i="34"/>
  <c r="AP58" i="34"/>
  <c r="AJ33" i="34"/>
  <c r="O2" i="34"/>
  <c r="Z21" i="18"/>
  <c r="AM91" i="34"/>
  <c r="AJ43" i="34"/>
  <c r="AJ32" i="34"/>
  <c r="N2" i="34"/>
  <c r="L2" i="34"/>
  <c r="AG26" i="18"/>
  <c r="G146" i="4" s="1"/>
  <c r="AL26" i="18"/>
  <c r="AE20" i="18"/>
  <c r="E140" i="4" s="1"/>
  <c r="AL20" i="18"/>
  <c r="D147" i="4"/>
  <c r="AL27" i="18"/>
  <c r="Y12" i="18"/>
  <c r="Z28" i="18"/>
  <c r="AF21" i="18"/>
  <c r="F141" i="4" s="1"/>
  <c r="AL21" i="18"/>
  <c r="AE28" i="18"/>
  <c r="E148" i="4" s="1"/>
  <c r="AL28" i="18"/>
  <c r="AK13" i="18"/>
  <c r="AL15" i="18"/>
  <c r="AG22" i="18"/>
  <c r="G142" i="4" s="1"/>
  <c r="AL22" i="18"/>
  <c r="AF29" i="18"/>
  <c r="F149" i="4" s="1"/>
  <c r="AL29" i="18"/>
  <c r="L3" i="27"/>
  <c r="Y19" i="18"/>
  <c r="C4" i="27" s="1"/>
  <c r="AE16" i="18"/>
  <c r="E136" i="4" s="1"/>
  <c r="AL16" i="18"/>
  <c r="AL17" i="18"/>
  <c r="AG17" i="18" s="1"/>
  <c r="G137" i="4" s="1"/>
  <c r="AH23" i="18"/>
  <c r="H143" i="4" s="1"/>
  <c r="AL23" i="18"/>
  <c r="AK30" i="18"/>
  <c r="AL30" i="18"/>
  <c r="AF13" i="18"/>
  <c r="F133" i="4" s="1"/>
  <c r="AG13" i="18"/>
  <c r="G133" i="4" s="1"/>
  <c r="AF18" i="18"/>
  <c r="F138" i="4" s="1"/>
  <c r="AL18" i="18"/>
  <c r="AG18" i="18" s="1"/>
  <c r="G138" i="4" s="1"/>
  <c r="AA15" i="18"/>
  <c r="AC15" i="18" s="1"/>
  <c r="C135" i="4" s="1"/>
  <c r="Y26" i="18"/>
  <c r="AE13" i="18"/>
  <c r="E133" i="4" s="1"/>
  <c r="D133" i="4"/>
  <c r="D139" i="4"/>
  <c r="AL19" i="18"/>
  <c r="J2" i="27"/>
  <c r="D63" i="4"/>
  <c r="AJ97" i="1"/>
  <c r="F92" i="4" s="1"/>
  <c r="AD73" i="1"/>
  <c r="C13" i="34"/>
  <c r="AM70" i="34"/>
  <c r="AF40" i="1"/>
  <c r="AO17" i="1"/>
  <c r="AO24" i="1"/>
  <c r="D85" i="4"/>
  <c r="AO105" i="1"/>
  <c r="D53" i="4"/>
  <c r="AL119" i="1"/>
  <c r="H114" i="4" s="1"/>
  <c r="AJ40" i="34"/>
  <c r="AL105" i="1"/>
  <c r="H100" i="4" s="1"/>
  <c r="D100" i="4"/>
  <c r="D10" i="4"/>
  <c r="AI58" i="1"/>
  <c r="E53" i="4" s="1"/>
  <c r="AI90" i="1"/>
  <c r="E85" i="4" s="1"/>
  <c r="AJ38" i="1"/>
  <c r="F33" i="4" s="1"/>
  <c r="D65" i="4"/>
  <c r="AJ90" i="1"/>
  <c r="F85" i="4" s="1"/>
  <c r="AP78" i="34"/>
  <c r="AO97" i="1"/>
  <c r="AO90" i="1"/>
  <c r="AJ36" i="1"/>
  <c r="F31" i="4" s="1"/>
  <c r="AF88" i="1"/>
  <c r="C43" i="34"/>
  <c r="AL126" i="34"/>
  <c r="AI130" i="1"/>
  <c r="E125" i="4" s="1"/>
  <c r="AC9" i="1"/>
  <c r="AJ17" i="1"/>
  <c r="F12" i="4" s="1"/>
  <c r="AJ31" i="1"/>
  <c r="F26" i="4" s="1"/>
  <c r="AL90" i="1"/>
  <c r="H85" i="4" s="1"/>
  <c r="AJ105" i="1"/>
  <c r="F100" i="4" s="1"/>
  <c r="AO91" i="1"/>
  <c r="AI105" i="1"/>
  <c r="E100" i="4" s="1"/>
  <c r="AI15" i="1"/>
  <c r="E10" i="4" s="1"/>
  <c r="AO68" i="1"/>
  <c r="AI122" i="1"/>
  <c r="E117" i="4" s="1"/>
  <c r="AD9" i="1"/>
  <c r="AG7" i="18"/>
  <c r="G127" i="4" s="1"/>
  <c r="Y7" i="18"/>
  <c r="C2" i="27" s="1"/>
  <c r="AL8" i="18"/>
  <c r="AG8" i="18" s="1"/>
  <c r="G128" i="4" s="1"/>
  <c r="AH7" i="18"/>
  <c r="H127" i="4" s="1"/>
  <c r="Z7" i="18"/>
  <c r="D2" i="27" s="1"/>
  <c r="AL9" i="18"/>
  <c r="AG9" i="18" s="1"/>
  <c r="G129" i="4" s="1"/>
  <c r="D127" i="4"/>
  <c r="AF10" i="18"/>
  <c r="F130" i="4" s="1"/>
  <c r="AL10" i="18"/>
  <c r="AG10" i="18" s="1"/>
  <c r="G130" i="4" s="1"/>
  <c r="AK11" i="18"/>
  <c r="AL11" i="18"/>
  <c r="AG11" i="18" s="1"/>
  <c r="G131" i="4" s="1"/>
  <c r="B2" i="27"/>
  <c r="AF12" i="18"/>
  <c r="F132" i="4" s="1"/>
  <c r="AL12" i="18"/>
  <c r="AG12" i="18" s="1"/>
  <c r="G132" i="4" s="1"/>
  <c r="AI8" i="1"/>
  <c r="E3" i="4" s="1"/>
  <c r="D3" i="4"/>
  <c r="AL2" i="34"/>
  <c r="AT2" i="34" s="1"/>
  <c r="AO2" i="34"/>
  <c r="AW2" i="34" s="1"/>
  <c r="U2" i="34"/>
  <c r="T2" i="34"/>
  <c r="U3" i="34"/>
  <c r="T3" i="34"/>
  <c r="AH9" i="18"/>
  <c r="H129" i="4" s="1"/>
  <c r="Z14" i="18"/>
  <c r="Z19" i="18"/>
  <c r="D4" i="27" s="1"/>
  <c r="Y25" i="18"/>
  <c r="C5" i="27" s="1"/>
  <c r="Y29" i="18"/>
  <c r="AH20" i="18"/>
  <c r="H140" i="4" s="1"/>
  <c r="AF9" i="18"/>
  <c r="F129" i="4" s="1"/>
  <c r="AE27" i="18"/>
  <c r="E147" i="4" s="1"/>
  <c r="Z22" i="18"/>
  <c r="Z29" i="18"/>
  <c r="AK20" i="18"/>
  <c r="AH27" i="18"/>
  <c r="H147" i="4" s="1"/>
  <c r="AK9" i="18"/>
  <c r="AG15" i="18"/>
  <c r="G135" i="4" s="1"/>
  <c r="AE15" i="18"/>
  <c r="E135" i="4" s="1"/>
  <c r="AK27" i="18"/>
  <c r="D137" i="4"/>
  <c r="Y20" i="18"/>
  <c r="Y23" i="18"/>
  <c r="Z26" i="18"/>
  <c r="J5" i="27"/>
  <c r="AE9" i="18"/>
  <c r="E129" i="4" s="1"/>
  <c r="AK15" i="18"/>
  <c r="AG20" i="18"/>
  <c r="G140" i="4" s="1"/>
  <c r="B3" i="27"/>
  <c r="Z13" i="18"/>
  <c r="D3" i="27" s="1"/>
  <c r="Z23" i="18"/>
  <c r="D129" i="4"/>
  <c r="AE10" i="18"/>
  <c r="E130" i="4" s="1"/>
  <c r="AA13" i="18"/>
  <c r="AC13" i="18" s="1"/>
  <c r="C133" i="4" s="1"/>
  <c r="N143" i="4"/>
  <c r="O143" i="4" s="1"/>
  <c r="Q143" i="4"/>
  <c r="R143" i="4" s="1"/>
  <c r="Y10" i="18"/>
  <c r="Z10" i="18"/>
  <c r="AH8" i="18"/>
  <c r="H128" i="4" s="1"/>
  <c r="AE8" i="18"/>
  <c r="E128" i="4" s="1"/>
  <c r="AF87" i="1"/>
  <c r="AJ59" i="1"/>
  <c r="F54" i="4" s="1"/>
  <c r="AK59" i="1"/>
  <c r="G54" i="4" s="1"/>
  <c r="AO82" i="1"/>
  <c r="D98" i="4"/>
  <c r="AK66" i="1"/>
  <c r="G61" i="4" s="1"/>
  <c r="D61" i="4"/>
  <c r="AI74" i="1"/>
  <c r="E69" i="4" s="1"/>
  <c r="AK74" i="1"/>
  <c r="G69" i="4" s="1"/>
  <c r="AO81" i="1"/>
  <c r="AK81" i="1"/>
  <c r="AA11" i="18"/>
  <c r="AC11" i="18" s="1"/>
  <c r="C131" i="4" s="1"/>
  <c r="Z11" i="18"/>
  <c r="AA8" i="18"/>
  <c r="AC8" i="18" s="1"/>
  <c r="C128" i="4" s="1"/>
  <c r="Z8" i="18"/>
  <c r="Y8" i="18"/>
  <c r="B81" i="4"/>
  <c r="Q81" i="4" s="1"/>
  <c r="R81" i="4" s="1"/>
  <c r="AF86" i="1"/>
  <c r="D104" i="4"/>
  <c r="AK109" i="1"/>
  <c r="G104" i="4" s="1"/>
  <c r="AL109" i="1"/>
  <c r="H104" i="4" s="1"/>
  <c r="AJ109" i="1"/>
  <c r="F104" i="4" s="1"/>
  <c r="AI109" i="1"/>
  <c r="E104" i="4" s="1"/>
  <c r="AO109" i="1"/>
  <c r="D112" i="4"/>
  <c r="AK117" i="1"/>
  <c r="G112" i="4" s="1"/>
  <c r="AI117" i="1"/>
  <c r="E112" i="4" s="1"/>
  <c r="AK125" i="1"/>
  <c r="AO125" i="1"/>
  <c r="AK30" i="1"/>
  <c r="G25" i="4" s="1"/>
  <c r="AJ30" i="1"/>
  <c r="F25" i="4" s="1"/>
  <c r="AO30" i="1"/>
  <c r="AK95" i="1"/>
  <c r="G90" i="4" s="1"/>
  <c r="AO95" i="1"/>
  <c r="D90" i="4"/>
  <c r="AL82" i="1"/>
  <c r="H77" i="4" s="1"/>
  <c r="AO54" i="1"/>
  <c r="AK17" i="1"/>
  <c r="G12" i="4" s="1"/>
  <c r="AI17" i="1"/>
  <c r="E12" i="4" s="1"/>
  <c r="AK52" i="1"/>
  <c r="G47" i="4" s="1"/>
  <c r="AJ52" i="1"/>
  <c r="F47" i="4" s="1"/>
  <c r="AK83" i="1"/>
  <c r="AO83" i="1"/>
  <c r="AL83" i="1"/>
  <c r="H78" i="4" s="1"/>
  <c r="AK89" i="1"/>
  <c r="G84" i="4" s="1"/>
  <c r="AJ89" i="1"/>
  <c r="F84" i="4" s="1"/>
  <c r="AO104" i="1"/>
  <c r="AK104" i="1"/>
  <c r="G99" i="4" s="1"/>
  <c r="D99" i="4"/>
  <c r="AJ104" i="1"/>
  <c r="F99" i="4" s="1"/>
  <c r="B56" i="4"/>
  <c r="AF61" i="1"/>
  <c r="AO44" i="1"/>
  <c r="AK44" i="1"/>
  <c r="G39" i="4" s="1"/>
  <c r="D39" i="4"/>
  <c r="D130" i="4"/>
  <c r="D70" i="4"/>
  <c r="AJ95" i="1"/>
  <c r="F90" i="4" s="1"/>
  <c r="AK31" i="1"/>
  <c r="G26" i="4" s="1"/>
  <c r="D26" i="4"/>
  <c r="AL45" i="1"/>
  <c r="H40" i="4" s="1"/>
  <c r="AK45" i="1"/>
  <c r="G40" i="4" s="1"/>
  <c r="AI60" i="1"/>
  <c r="E55" i="4" s="1"/>
  <c r="AK60" i="1"/>
  <c r="G55" i="4" s="1"/>
  <c r="AL96" i="1"/>
  <c r="H91" i="4" s="1"/>
  <c r="AK96" i="1"/>
  <c r="G91" i="4" s="1"/>
  <c r="AH10" i="18"/>
  <c r="H130" i="4" s="1"/>
  <c r="AG23" i="18"/>
  <c r="G143" i="4" s="1"/>
  <c r="AI31" i="1"/>
  <c r="E26" i="4" s="1"/>
  <c r="AO45" i="1"/>
  <c r="AL61" i="1"/>
  <c r="H56" i="4" s="1"/>
  <c r="AK61" i="1"/>
  <c r="G56" i="4" s="1"/>
  <c r="AL69" i="1"/>
  <c r="H64" i="4" s="1"/>
  <c r="AK69" i="1"/>
  <c r="AK77" i="1"/>
  <c r="G72" i="4" s="1"/>
  <c r="D72" i="4"/>
  <c r="AI77" i="1"/>
  <c r="E72" i="4" s="1"/>
  <c r="AJ84" i="1"/>
  <c r="F79" i="4" s="1"/>
  <c r="AK84" i="1"/>
  <c r="G79" i="4" s="1"/>
  <c r="Z9" i="18"/>
  <c r="Y9" i="18"/>
  <c r="AL51" i="1"/>
  <c r="H46" i="4" s="1"/>
  <c r="AK51" i="1"/>
  <c r="AK103" i="1"/>
  <c r="G98" i="4" s="1"/>
  <c r="AO103" i="1"/>
  <c r="AO12" i="1"/>
  <c r="AK12" i="1"/>
  <c r="G7" i="4" s="1"/>
  <c r="AK19" i="1"/>
  <c r="G14" i="4" s="1"/>
  <c r="D21" i="4"/>
  <c r="AK26" i="1"/>
  <c r="AK39" i="1"/>
  <c r="G34" i="4" s="1"/>
  <c r="AI39" i="1"/>
  <c r="E34" i="4" s="1"/>
  <c r="AO39" i="1"/>
  <c r="AJ39" i="1"/>
  <c r="F34" i="4" s="1"/>
  <c r="D34" i="4"/>
  <c r="AK54" i="1"/>
  <c r="G49" i="4" s="1"/>
  <c r="AJ54" i="1"/>
  <c r="F49" i="4" s="1"/>
  <c r="AI54" i="1"/>
  <c r="E49" i="4" s="1"/>
  <c r="AL54" i="1"/>
  <c r="H49" i="4" s="1"/>
  <c r="AI62" i="1"/>
  <c r="E57" i="4" s="1"/>
  <c r="AK62" i="1"/>
  <c r="G57" i="4" s="1"/>
  <c r="AJ62" i="1"/>
  <c r="F57" i="4" s="1"/>
  <c r="AI70" i="1"/>
  <c r="E65" i="4" s="1"/>
  <c r="AK70" i="1"/>
  <c r="G65" i="4" s="1"/>
  <c r="AL70" i="1"/>
  <c r="H65" i="4" s="1"/>
  <c r="AO70" i="1"/>
  <c r="AK78" i="1"/>
  <c r="G73" i="4" s="1"/>
  <c r="AL78" i="1"/>
  <c r="H73" i="4" s="1"/>
  <c r="AI78" i="1"/>
  <c r="E73" i="4" s="1"/>
  <c r="AA16" i="18"/>
  <c r="AC16" i="18" s="1"/>
  <c r="C136" i="4" s="1"/>
  <c r="Y16" i="18"/>
  <c r="AK16" i="1"/>
  <c r="G11" i="4" s="1"/>
  <c r="AO16" i="1"/>
  <c r="AJ16" i="1"/>
  <c r="F11" i="4" s="1"/>
  <c r="AI16" i="1"/>
  <c r="E11" i="4" s="1"/>
  <c r="AI67" i="1"/>
  <c r="E62" i="4" s="1"/>
  <c r="AK67" i="1"/>
  <c r="G62" i="4" s="1"/>
  <c r="AJ67" i="1"/>
  <c r="F62" i="4" s="1"/>
  <c r="AK10" i="18"/>
  <c r="D11" i="4"/>
  <c r="AL95" i="1"/>
  <c r="H90" i="4" s="1"/>
  <c r="AJ20" i="1"/>
  <c r="F15" i="4" s="1"/>
  <c r="AK20" i="1"/>
  <c r="G15" i="4" s="1"/>
  <c r="AI20" i="1"/>
  <c r="E15" i="4" s="1"/>
  <c r="D28" i="4"/>
  <c r="AK33" i="1"/>
  <c r="G28" i="4" s="1"/>
  <c r="AJ33" i="1"/>
  <c r="F28" i="4" s="1"/>
  <c r="D35" i="4"/>
  <c r="AK40" i="1"/>
  <c r="G35" i="4" s="1"/>
  <c r="D42" i="4"/>
  <c r="AK47" i="1"/>
  <c r="G42" i="4" s="1"/>
  <c r="AK55" i="1"/>
  <c r="G50" i="4" s="1"/>
  <c r="AJ55" i="1"/>
  <c r="F50" i="4" s="1"/>
  <c r="AL55" i="1"/>
  <c r="H50" i="4" s="1"/>
  <c r="AE18" i="18"/>
  <c r="E138" i="4" s="1"/>
  <c r="AE30" i="18"/>
  <c r="E150" i="4" s="1"/>
  <c r="D150" i="4"/>
  <c r="AA17" i="18"/>
  <c r="AC17" i="18" s="1"/>
  <c r="C137" i="4" s="1"/>
  <c r="Z17" i="18"/>
  <c r="Y17" i="18"/>
  <c r="AA27" i="18"/>
  <c r="AC27" i="18" s="1"/>
  <c r="C147" i="4" s="1"/>
  <c r="Z27" i="18"/>
  <c r="Y27" i="18"/>
  <c r="AI95" i="1"/>
  <c r="E90" i="4" s="1"/>
  <c r="AI12" i="1"/>
  <c r="E7" i="4" s="1"/>
  <c r="AI55" i="1"/>
  <c r="E50" i="4" s="1"/>
  <c r="D54" i="4"/>
  <c r="AO78" i="1"/>
  <c r="AO20" i="1"/>
  <c r="AO96" i="1"/>
  <c r="AL88" i="1"/>
  <c r="H83" i="4" s="1"/>
  <c r="AJ92" i="1"/>
  <c r="F87" i="4" s="1"/>
  <c r="AK92" i="1"/>
  <c r="G87" i="4" s="1"/>
  <c r="AO92" i="1"/>
  <c r="AF7" i="18"/>
  <c r="F127" i="4" s="1"/>
  <c r="AK7" i="18"/>
  <c r="AE7" i="18"/>
  <c r="E127" i="4" s="1"/>
  <c r="AG24" i="18"/>
  <c r="G144" i="4" s="1"/>
  <c r="D144" i="4"/>
  <c r="AF24" i="18"/>
  <c r="F144" i="4" s="1"/>
  <c r="I4" i="27"/>
  <c r="AA18" i="18"/>
  <c r="AC18" i="18" s="1"/>
  <c r="C138" i="4" s="1"/>
  <c r="Z18" i="18"/>
  <c r="Y18" i="18"/>
  <c r="B92" i="4"/>
  <c r="N92" i="4" s="1"/>
  <c r="O92" i="4" s="1"/>
  <c r="AF97" i="1"/>
  <c r="AJ125" i="1"/>
  <c r="F120" i="4" s="1"/>
  <c r="AK37" i="1"/>
  <c r="G32" i="4" s="1"/>
  <c r="AI82" i="1"/>
  <c r="E77" i="4" s="1"/>
  <c r="AK82" i="1"/>
  <c r="G77" i="4" s="1"/>
  <c r="AJ82" i="1"/>
  <c r="F77" i="4" s="1"/>
  <c r="AO19" i="1"/>
  <c r="AI24" i="1"/>
  <c r="E19" i="4" s="1"/>
  <c r="AL59" i="1"/>
  <c r="H54" i="4" s="1"/>
  <c r="D73" i="4"/>
  <c r="D15" i="4"/>
  <c r="D50" i="4"/>
  <c r="AO75" i="1"/>
  <c r="D83" i="4"/>
  <c r="AK9" i="1"/>
  <c r="G4" i="4" s="1"/>
  <c r="AK14" i="1"/>
  <c r="G9" i="4" s="1"/>
  <c r="AJ14" i="1"/>
  <c r="F9" i="4" s="1"/>
  <c r="AJ93" i="1"/>
  <c r="F88" i="4" s="1"/>
  <c r="AK93" i="1"/>
  <c r="G88" i="4" s="1"/>
  <c r="D88" i="4"/>
  <c r="AE14" i="18"/>
  <c r="E134" i="4" s="1"/>
  <c r="AK14" i="18"/>
  <c r="AH14" i="18"/>
  <c r="H134" i="4" s="1"/>
  <c r="D145" i="4"/>
  <c r="AH25" i="18"/>
  <c r="H145" i="4" s="1"/>
  <c r="AG25" i="18"/>
  <c r="G145" i="4" s="1"/>
  <c r="AF25" i="18"/>
  <c r="F145" i="4" s="1"/>
  <c r="AK25" i="18"/>
  <c r="AE25" i="18"/>
  <c r="E145" i="4" s="1"/>
  <c r="AA24" i="18"/>
  <c r="AC24" i="18" s="1"/>
  <c r="C144" i="4" s="1"/>
  <c r="Z24" i="18"/>
  <c r="Y24" i="18"/>
  <c r="D105" i="4"/>
  <c r="AK110" i="1"/>
  <c r="G105" i="4" s="1"/>
  <c r="D113" i="4"/>
  <c r="AK118" i="1"/>
  <c r="B118" i="34"/>
  <c r="B97" i="34"/>
  <c r="I89" i="34"/>
  <c r="E81" i="34"/>
  <c r="A65" i="34"/>
  <c r="C65" i="34" s="1"/>
  <c r="AL121" i="34"/>
  <c r="AN57" i="34"/>
  <c r="AC7" i="1"/>
  <c r="AO13" i="1"/>
  <c r="AK13" i="1"/>
  <c r="G8" i="4" s="1"/>
  <c r="AO18" i="1"/>
  <c r="AK18" i="1"/>
  <c r="G13" i="4" s="1"/>
  <c r="AJ25" i="1"/>
  <c r="F20" i="4" s="1"/>
  <c r="AK25" i="1"/>
  <c r="G20" i="4" s="1"/>
  <c r="AO32" i="1"/>
  <c r="AK32" i="1"/>
  <c r="G27" i="4" s="1"/>
  <c r="AI46" i="1"/>
  <c r="E41" i="4" s="1"/>
  <c r="AK46" i="1"/>
  <c r="G41" i="4" s="1"/>
  <c r="AK76" i="1"/>
  <c r="G71" i="4" s="1"/>
  <c r="AI102" i="1"/>
  <c r="E97" i="4" s="1"/>
  <c r="AK102" i="1"/>
  <c r="G97" i="4" s="1"/>
  <c r="D106" i="4"/>
  <c r="AK111" i="1"/>
  <c r="G106" i="4" s="1"/>
  <c r="D122" i="4"/>
  <c r="AK127" i="1"/>
  <c r="A105" i="34"/>
  <c r="A97" i="34"/>
  <c r="F89" i="34"/>
  <c r="B81" i="34"/>
  <c r="C81" i="34" s="1"/>
  <c r="B70" i="34"/>
  <c r="B62" i="34"/>
  <c r="AP105" i="34"/>
  <c r="AP89" i="34"/>
  <c r="AM57" i="34"/>
  <c r="AE59" i="1"/>
  <c r="AC65" i="1"/>
  <c r="D115" i="4"/>
  <c r="AK120" i="1"/>
  <c r="G115" i="4" s="1"/>
  <c r="D123" i="4"/>
  <c r="AK128" i="1"/>
  <c r="G123" i="4" s="1"/>
  <c r="AN105" i="34"/>
  <c r="AN89" i="34"/>
  <c r="AM81" i="34"/>
  <c r="AJ128" i="1"/>
  <c r="F123" i="4" s="1"/>
  <c r="D116" i="4"/>
  <c r="AK121" i="1"/>
  <c r="G116" i="4" s="1"/>
  <c r="A113" i="34"/>
  <c r="C113" i="34" s="1"/>
  <c r="B89" i="34"/>
  <c r="A79" i="34"/>
  <c r="A17" i="34"/>
  <c r="C17" i="34" s="1"/>
  <c r="A9" i="34"/>
  <c r="C9" i="34" s="1"/>
  <c r="AM113" i="34"/>
  <c r="AM105" i="34"/>
  <c r="AP97" i="34"/>
  <c r="AM89" i="34"/>
  <c r="AO25" i="1"/>
  <c r="AI10" i="1"/>
  <c r="E5" i="4" s="1"/>
  <c r="AK10" i="1"/>
  <c r="G5" i="4" s="1"/>
  <c r="AJ27" i="1"/>
  <c r="F22" i="4" s="1"/>
  <c r="AK27" i="1"/>
  <c r="G22" i="4" s="1"/>
  <c r="AJ34" i="1"/>
  <c r="F29" i="4" s="1"/>
  <c r="AK34" i="1"/>
  <c r="G29" i="4" s="1"/>
  <c r="D43" i="4"/>
  <c r="AK48" i="1"/>
  <c r="AJ71" i="1"/>
  <c r="F66" i="4" s="1"/>
  <c r="AK71" i="1"/>
  <c r="G66" i="4" s="1"/>
  <c r="AI85" i="1"/>
  <c r="E80" i="4" s="1"/>
  <c r="AK85" i="1"/>
  <c r="G80" i="4" s="1"/>
  <c r="AL97" i="1"/>
  <c r="H92" i="4" s="1"/>
  <c r="AK97" i="1"/>
  <c r="G92" i="4" s="1"/>
  <c r="Z12" i="18"/>
  <c r="Q66" i="4"/>
  <c r="R66" i="4" s="1"/>
  <c r="AL111" i="1"/>
  <c r="H106" i="4" s="1"/>
  <c r="AI120" i="1"/>
  <c r="E115" i="4" s="1"/>
  <c r="D109" i="4"/>
  <c r="AK114" i="1"/>
  <c r="G109" i="4" s="1"/>
  <c r="D125" i="4"/>
  <c r="AK130" i="1"/>
  <c r="G125" i="4" s="1"/>
  <c r="A89" i="34"/>
  <c r="I65" i="34"/>
  <c r="AN97" i="34"/>
  <c r="AN80" i="34"/>
  <c r="AN73" i="34"/>
  <c r="AP65" i="34"/>
  <c r="AD47" i="1"/>
  <c r="AO22" i="1"/>
  <c r="AK22" i="1"/>
  <c r="G17" i="4" s="1"/>
  <c r="AK28" i="1"/>
  <c r="G23" i="4" s="1"/>
  <c r="AK35" i="1"/>
  <c r="G30" i="4" s="1"/>
  <c r="AI72" i="1"/>
  <c r="E67" i="4" s="1"/>
  <c r="AK72" i="1"/>
  <c r="G67" i="4" s="1"/>
  <c r="AO79" i="1"/>
  <c r="AK79" i="1"/>
  <c r="G74" i="4" s="1"/>
  <c r="AL98" i="1"/>
  <c r="H93" i="4" s="1"/>
  <c r="AK98" i="1"/>
  <c r="G93" i="4" s="1"/>
  <c r="AI106" i="1"/>
  <c r="E101" i="4" s="1"/>
  <c r="AK106" i="1"/>
  <c r="G101" i="4" s="1"/>
  <c r="Y15" i="18"/>
  <c r="AJ120" i="1"/>
  <c r="F115" i="4" s="1"/>
  <c r="AL128" i="1"/>
  <c r="H123" i="4" s="1"/>
  <c r="D102" i="4"/>
  <c r="AK107" i="1"/>
  <c r="G102" i="4" s="1"/>
  <c r="AL123" i="1"/>
  <c r="H118" i="4" s="1"/>
  <c r="AK123" i="1"/>
  <c r="I97" i="34"/>
  <c r="F65" i="34"/>
  <c r="E57" i="34"/>
  <c r="A49" i="34"/>
  <c r="C49" i="34" s="1"/>
  <c r="AP121" i="34"/>
  <c r="AL104" i="34"/>
  <c r="AM97" i="34"/>
  <c r="AM80" i="34"/>
  <c r="AL72" i="34"/>
  <c r="AN65" i="34"/>
  <c r="AC115" i="1"/>
  <c r="AF38" i="1"/>
  <c r="AO46" i="1"/>
  <c r="AO76" i="1"/>
  <c r="D97" i="4"/>
  <c r="D6" i="4"/>
  <c r="AK11" i="1"/>
  <c r="G6" i="4" s="1"/>
  <c r="D18" i="4"/>
  <c r="AK23" i="1"/>
  <c r="G18" i="4" s="1"/>
  <c r="D24" i="4"/>
  <c r="AK29" i="1"/>
  <c r="G24" i="4" s="1"/>
  <c r="D31" i="4"/>
  <c r="AK36" i="1"/>
  <c r="G31" i="4" s="1"/>
  <c r="AI65" i="1"/>
  <c r="E60" i="4" s="1"/>
  <c r="AK65" i="1"/>
  <c r="G60" i="4" s="1"/>
  <c r="AI73" i="1"/>
  <c r="E68" i="4" s="1"/>
  <c r="AK73" i="1"/>
  <c r="G68" i="4" s="1"/>
  <c r="AJ99" i="1"/>
  <c r="F94" i="4" s="1"/>
  <c r="AK99" i="1"/>
  <c r="G94" i="4" s="1"/>
  <c r="Y22" i="18"/>
  <c r="AO112" i="1"/>
  <c r="AJ130" i="1"/>
  <c r="F125" i="4" s="1"/>
  <c r="D111" i="4"/>
  <c r="AK116" i="1"/>
  <c r="D119" i="4"/>
  <c r="AK124" i="1"/>
  <c r="G119" i="4" s="1"/>
  <c r="I113" i="34"/>
  <c r="F97" i="34"/>
  <c r="B86" i="34"/>
  <c r="I81" i="34"/>
  <c r="E65" i="34"/>
  <c r="AL102" i="34"/>
  <c r="AL97" i="34"/>
  <c r="AL80" i="34"/>
  <c r="AM65" i="34"/>
  <c r="AC11" i="1"/>
  <c r="AD63" i="1"/>
  <c r="E124" i="34"/>
  <c r="F120" i="34"/>
  <c r="I112" i="34"/>
  <c r="F104" i="34"/>
  <c r="F100" i="34"/>
  <c r="B88" i="34"/>
  <c r="F84" i="34"/>
  <c r="F80" i="34"/>
  <c r="F76" i="34"/>
  <c r="B72" i="34"/>
  <c r="F68" i="34"/>
  <c r="A60" i="34"/>
  <c r="A56" i="34"/>
  <c r="A44" i="34"/>
  <c r="C44" i="34" s="1"/>
  <c r="AP123" i="34"/>
  <c r="AN99" i="34"/>
  <c r="AM87" i="34"/>
  <c r="AL63" i="34"/>
  <c r="AP55" i="34"/>
  <c r="AN2" i="34"/>
  <c r="AV2" i="34" s="1"/>
  <c r="E120" i="34"/>
  <c r="I116" i="34"/>
  <c r="B120" i="34"/>
  <c r="B116" i="34"/>
  <c r="A112" i="34"/>
  <c r="B104" i="34"/>
  <c r="E100" i="34"/>
  <c r="I88" i="34"/>
  <c r="A88" i="34"/>
  <c r="E76" i="34"/>
  <c r="I72" i="34"/>
  <c r="A72" i="34"/>
  <c r="E68" i="34"/>
  <c r="A4" i="34"/>
  <c r="C4" i="34" s="1"/>
  <c r="AP111" i="34"/>
  <c r="AP95" i="34"/>
  <c r="AP63" i="34"/>
  <c r="AN55" i="34"/>
  <c r="I124" i="34"/>
  <c r="F116" i="34"/>
  <c r="B124" i="34"/>
  <c r="A120" i="34"/>
  <c r="A116" i="34"/>
  <c r="A104" i="34"/>
  <c r="B100" i="34"/>
  <c r="F88" i="34"/>
  <c r="B76" i="34"/>
  <c r="C76" i="34" s="1"/>
  <c r="F72" i="34"/>
  <c r="B68" i="34"/>
  <c r="C68" i="34" s="1"/>
  <c r="A40" i="34"/>
  <c r="C40" i="34" s="1"/>
  <c r="A12" i="34"/>
  <c r="C12" i="34" s="1"/>
  <c r="A8" i="34"/>
  <c r="C8" i="34" s="1"/>
  <c r="AP83" i="34"/>
  <c r="AN63" i="34"/>
  <c r="AM59" i="34"/>
  <c r="AM55" i="34"/>
  <c r="I126" i="34"/>
  <c r="I118" i="34"/>
  <c r="A122" i="34"/>
  <c r="A118" i="34"/>
  <c r="B114" i="34"/>
  <c r="F106" i="34"/>
  <c r="I98" i="34"/>
  <c r="I86" i="34"/>
  <c r="A86" i="34"/>
  <c r="F82" i="34"/>
  <c r="B74" i="34"/>
  <c r="I62" i="34"/>
  <c r="A62" i="34"/>
  <c r="I58" i="34"/>
  <c r="A58" i="34"/>
  <c r="C58" i="34" s="1"/>
  <c r="AP126" i="34"/>
  <c r="AL122" i="34"/>
  <c r="AL114" i="34"/>
  <c r="AN110" i="34"/>
  <c r="AP102" i="34"/>
  <c r="AN94" i="34"/>
  <c r="AL90" i="34"/>
  <c r="AN78" i="34"/>
  <c r="AM74" i="34"/>
  <c r="AL70" i="34"/>
  <c r="AP66" i="34"/>
  <c r="AN62" i="34"/>
  <c r="AP54" i="34"/>
  <c r="F126" i="34"/>
  <c r="I122" i="34"/>
  <c r="F118" i="34"/>
  <c r="I114" i="34"/>
  <c r="B126" i="34"/>
  <c r="A114" i="34"/>
  <c r="E106" i="34"/>
  <c r="B102" i="34"/>
  <c r="F86" i="34"/>
  <c r="E82" i="34"/>
  <c r="I74" i="34"/>
  <c r="A74" i="34"/>
  <c r="I66" i="34"/>
  <c r="F62" i="34"/>
  <c r="F58" i="34"/>
  <c r="AN126" i="34"/>
  <c r="AN106" i="34"/>
  <c r="AN102" i="34"/>
  <c r="AM94" i="34"/>
  <c r="AM82" i="34"/>
  <c r="AM78" i="34"/>
  <c r="AL74" i="34"/>
  <c r="AP70" i="34"/>
  <c r="AN66" i="34"/>
  <c r="E126" i="34"/>
  <c r="F122" i="34"/>
  <c r="E118" i="34"/>
  <c r="F114" i="34"/>
  <c r="A126" i="34"/>
  <c r="C126" i="34" s="1"/>
  <c r="B106" i="34"/>
  <c r="B94" i="34"/>
  <c r="E86" i="34"/>
  <c r="B82" i="34"/>
  <c r="C82" i="34" s="1"/>
  <c r="F74" i="34"/>
  <c r="A66" i="34"/>
  <c r="E62" i="34"/>
  <c r="E58" i="34"/>
  <c r="A50" i="34"/>
  <c r="C50" i="34" s="1"/>
  <c r="AM126" i="34"/>
  <c r="AN118" i="34"/>
  <c r="AL106" i="34"/>
  <c r="AL94" i="34"/>
  <c r="AL86" i="34"/>
  <c r="AL78" i="34"/>
  <c r="AP74" i="34"/>
  <c r="AM66" i="34"/>
  <c r="AJ8" i="1"/>
  <c r="F3" i="4" s="1"/>
  <c r="AK8" i="1"/>
  <c r="G3" i="4" s="1"/>
  <c r="B103" i="34"/>
  <c r="A99" i="34"/>
  <c r="A47" i="34"/>
  <c r="C47" i="34" s="1"/>
  <c r="AN123" i="34"/>
  <c r="AM99" i="34"/>
  <c r="AN95" i="34"/>
  <c r="AL87" i="34"/>
  <c r="AN83" i="34"/>
  <c r="AH78" i="34"/>
  <c r="AJ78" i="34" s="1"/>
  <c r="I123" i="34"/>
  <c r="E107" i="34"/>
  <c r="A31" i="34"/>
  <c r="C31" i="34" s="1"/>
  <c r="A11" i="34"/>
  <c r="C11" i="34" s="1"/>
  <c r="AM123" i="34"/>
  <c r="AN119" i="34"/>
  <c r="AP107" i="34"/>
  <c r="AM103" i="34"/>
  <c r="AL99" i="34"/>
  <c r="AM95" i="34"/>
  <c r="AP87" i="34"/>
  <c r="AM83" i="34"/>
  <c r="AM79" i="34"/>
  <c r="AN64" i="34"/>
  <c r="AM52" i="34"/>
  <c r="A91" i="34"/>
  <c r="I79" i="34"/>
  <c r="F75" i="34"/>
  <c r="B63" i="34"/>
  <c r="AL123" i="34"/>
  <c r="AP99" i="34"/>
  <c r="AL95" i="34"/>
  <c r="AN87" i="34"/>
  <c r="AL83" i="34"/>
  <c r="AN72" i="34"/>
  <c r="AN68" i="34"/>
  <c r="AP56" i="34"/>
  <c r="AI96" i="34"/>
  <c r="AJ96" i="34" s="1"/>
  <c r="AI66" i="34"/>
  <c r="AJ66" i="34" s="1"/>
  <c r="AD7" i="1"/>
  <c r="AE7" i="1"/>
  <c r="AJ7" i="1"/>
  <c r="F2" i="4" s="1"/>
  <c r="AO7" i="1"/>
  <c r="AF14" i="1"/>
  <c r="AF21" i="1"/>
  <c r="Q14" i="4"/>
  <c r="R14" i="4" s="1"/>
  <c r="F115" i="34"/>
  <c r="I111" i="34"/>
  <c r="B107" i="34"/>
  <c r="I103" i="34"/>
  <c r="A103" i="34"/>
  <c r="F99" i="34"/>
  <c r="F79" i="34"/>
  <c r="E75" i="34"/>
  <c r="I63" i="34"/>
  <c r="A63" i="34"/>
  <c r="F60" i="34"/>
  <c r="B57" i="34"/>
  <c r="E53" i="34"/>
  <c r="A45" i="34"/>
  <c r="C45" i="34" s="1"/>
  <c r="A41" i="34"/>
  <c r="C41" i="34" s="1"/>
  <c r="A30" i="34"/>
  <c r="C30" i="34" s="1"/>
  <c r="A18" i="34"/>
  <c r="A10" i="34"/>
  <c r="C10" i="34" s="1"/>
  <c r="AM125" i="34"/>
  <c r="AP122" i="34"/>
  <c r="AM118" i="34"/>
  <c r="AN111" i="34"/>
  <c r="AP104" i="34"/>
  <c r="AP90" i="34"/>
  <c r="AP86" i="34"/>
  <c r="AL82" i="34"/>
  <c r="AL75" i="34"/>
  <c r="AP71" i="34"/>
  <c r="AN67" i="34"/>
  <c r="AL60" i="34"/>
  <c r="AN56" i="34"/>
  <c r="AL52" i="34"/>
  <c r="AF56" i="1"/>
  <c r="AF24" i="1"/>
  <c r="AF44" i="1"/>
  <c r="AF68" i="1"/>
  <c r="AF10" i="1"/>
  <c r="AF92" i="1"/>
  <c r="AG115" i="1"/>
  <c r="C110" i="4" s="1"/>
  <c r="F111" i="34"/>
  <c r="B111" i="34"/>
  <c r="I107" i="34"/>
  <c r="A107" i="34"/>
  <c r="F103" i="34"/>
  <c r="E99" i="34"/>
  <c r="E79" i="34"/>
  <c r="B75" i="34"/>
  <c r="F63" i="34"/>
  <c r="E60" i="34"/>
  <c r="I57" i="34"/>
  <c r="A57" i="34"/>
  <c r="B53" i="34"/>
  <c r="A6" i="34"/>
  <c r="C6" i="34" s="1"/>
  <c r="AL125" i="34"/>
  <c r="AN122" i="34"/>
  <c r="AL118" i="34"/>
  <c r="AM111" i="34"/>
  <c r="AN104" i="34"/>
  <c r="AN90" i="34"/>
  <c r="AN86" i="34"/>
  <c r="AP82" i="34"/>
  <c r="AP75" i="34"/>
  <c r="AN71" i="34"/>
  <c r="AM67" i="34"/>
  <c r="AP60" i="34"/>
  <c r="AM56" i="34"/>
  <c r="AP52" i="34"/>
  <c r="AI116" i="34"/>
  <c r="AJ116" i="34" s="1"/>
  <c r="AI109" i="34"/>
  <c r="AJ109" i="34" s="1"/>
  <c r="AF64" i="1"/>
  <c r="AF104" i="1"/>
  <c r="AF80" i="1"/>
  <c r="AF84" i="1"/>
  <c r="AF28" i="1"/>
  <c r="AF20" i="1"/>
  <c r="AF76" i="1"/>
  <c r="E111" i="34"/>
  <c r="A111" i="34"/>
  <c r="F107" i="34"/>
  <c r="E103" i="34"/>
  <c r="B99" i="34"/>
  <c r="I91" i="34"/>
  <c r="B79" i="34"/>
  <c r="I75" i="34"/>
  <c r="A75" i="34"/>
  <c r="E63" i="34"/>
  <c r="B60" i="34"/>
  <c r="F57" i="34"/>
  <c r="I53" i="34"/>
  <c r="A53" i="34"/>
  <c r="A15" i="34"/>
  <c r="C15" i="34" s="1"/>
  <c r="AP125" i="34"/>
  <c r="AM122" i="34"/>
  <c r="AL111" i="34"/>
  <c r="AM104" i="34"/>
  <c r="AM93" i="34"/>
  <c r="AM90" i="34"/>
  <c r="AN82" i="34"/>
  <c r="AN75" i="34"/>
  <c r="AM71" i="34"/>
  <c r="AL67" i="34"/>
  <c r="AN60" i="34"/>
  <c r="AL56" i="34"/>
  <c r="AN52" i="34"/>
  <c r="AH122" i="34"/>
  <c r="AJ122" i="34" s="1"/>
  <c r="AH90" i="34"/>
  <c r="AJ90" i="34" s="1"/>
  <c r="B101" i="4"/>
  <c r="N101" i="4" s="1"/>
  <c r="O101" i="4" s="1"/>
  <c r="AD27" i="1"/>
  <c r="AE55" i="1"/>
  <c r="AG55" i="1" s="1"/>
  <c r="C50" i="4" s="1"/>
  <c r="AC69" i="1"/>
  <c r="AC83" i="1"/>
  <c r="AD89" i="1"/>
  <c r="AI125" i="34"/>
  <c r="AJ125" i="34" s="1"/>
  <c r="AH94" i="34"/>
  <c r="AJ94" i="34" s="1"/>
  <c r="AI80" i="34"/>
  <c r="AJ80" i="34" s="1"/>
  <c r="AH3" i="34"/>
  <c r="AI63" i="34"/>
  <c r="AJ63" i="34" s="1"/>
  <c r="AE11" i="1"/>
  <c r="AD65" i="1"/>
  <c r="AC101" i="1"/>
  <c r="AD107" i="1"/>
  <c r="AC109" i="1"/>
  <c r="AE123" i="1"/>
  <c r="AG123" i="1" s="1"/>
  <c r="C118" i="4" s="1"/>
  <c r="AD23" i="1"/>
  <c r="AC51" i="1"/>
  <c r="AC85" i="1"/>
  <c r="AD91" i="1"/>
  <c r="AE105" i="1"/>
  <c r="AE107" i="1"/>
  <c r="AG107" i="1" s="1"/>
  <c r="C102" i="4" s="1"/>
  <c r="AD127" i="1"/>
  <c r="AF50" i="1"/>
  <c r="AG89" i="1"/>
  <c r="C84" i="4" s="1"/>
  <c r="F123" i="34"/>
  <c r="E115" i="34"/>
  <c r="F112" i="34"/>
  <c r="B115" i="34"/>
  <c r="F105" i="34"/>
  <c r="I102" i="34"/>
  <c r="A102" i="34"/>
  <c r="E98" i="34"/>
  <c r="I94" i="34"/>
  <c r="A94" i="34"/>
  <c r="F91" i="34"/>
  <c r="E84" i="34"/>
  <c r="E80" i="34"/>
  <c r="I73" i="34"/>
  <c r="I70" i="34"/>
  <c r="A70" i="34"/>
  <c r="F66" i="34"/>
  <c r="F56" i="34"/>
  <c r="AM119" i="34"/>
  <c r="AL113" i="34"/>
  <c r="AM110" i="34"/>
  <c r="AN107" i="34"/>
  <c r="AL103" i="34"/>
  <c r="AL91" i="34"/>
  <c r="AL84" i="34"/>
  <c r="AL81" i="34"/>
  <c r="AL79" i="34"/>
  <c r="AM76" i="34"/>
  <c r="AM73" i="34"/>
  <c r="AP69" i="34"/>
  <c r="AM64" i="34"/>
  <c r="AM62" i="34"/>
  <c r="AN58" i="34"/>
  <c r="AN54" i="34"/>
  <c r="AF46" i="1"/>
  <c r="E123" i="34"/>
  <c r="E112" i="34"/>
  <c r="B123" i="34"/>
  <c r="A115" i="34"/>
  <c r="E105" i="34"/>
  <c r="F102" i="34"/>
  <c r="B98" i="34"/>
  <c r="F94" i="34"/>
  <c r="E91" i="34"/>
  <c r="B84" i="34"/>
  <c r="B80" i="34"/>
  <c r="F70" i="34"/>
  <c r="E66" i="34"/>
  <c r="E56" i="34"/>
  <c r="AL119" i="34"/>
  <c r="AP113" i="34"/>
  <c r="AL110" i="34"/>
  <c r="AM107" i="34"/>
  <c r="AP103" i="34"/>
  <c r="AN100" i="34"/>
  <c r="AP91" i="34"/>
  <c r="AN88" i="34"/>
  <c r="AP81" i="34"/>
  <c r="AP79" i="34"/>
  <c r="AL76" i="34"/>
  <c r="AL73" i="34"/>
  <c r="AN69" i="34"/>
  <c r="AL64" i="34"/>
  <c r="AL62" i="34"/>
  <c r="AM58" i="34"/>
  <c r="AM54" i="34"/>
  <c r="AH126" i="34"/>
  <c r="AJ126" i="34" s="1"/>
  <c r="AI117" i="34"/>
  <c r="AJ117" i="34" s="1"/>
  <c r="AI101" i="34"/>
  <c r="AJ101" i="34" s="1"/>
  <c r="AI95" i="34"/>
  <c r="AJ95" i="34" s="1"/>
  <c r="AI82" i="34"/>
  <c r="AJ82" i="34" s="1"/>
  <c r="AH74" i="34"/>
  <c r="AJ74" i="34" s="1"/>
  <c r="AI65" i="34"/>
  <c r="AJ65" i="34" s="1"/>
  <c r="AF8" i="1"/>
  <c r="AF70" i="1"/>
  <c r="AF90" i="1"/>
  <c r="AF34" i="1"/>
  <c r="AF17" i="1"/>
  <c r="AF62" i="1"/>
  <c r="B112" i="4"/>
  <c r="N112" i="4" s="1"/>
  <c r="O112" i="4" s="1"/>
  <c r="I115" i="34"/>
  <c r="A123" i="34"/>
  <c r="B112" i="34"/>
  <c r="B105" i="34"/>
  <c r="E102" i="34"/>
  <c r="E94" i="34"/>
  <c r="B91" i="34"/>
  <c r="I84" i="34"/>
  <c r="A84" i="34"/>
  <c r="I80" i="34"/>
  <c r="A80" i="34"/>
  <c r="E70" i="34"/>
  <c r="B66" i="34"/>
  <c r="B56" i="34"/>
  <c r="A19" i="34"/>
  <c r="C19" i="34" s="1"/>
  <c r="AP119" i="34"/>
  <c r="AN113" i="34"/>
  <c r="AP110" i="34"/>
  <c r="AL107" i="34"/>
  <c r="AN103" i="34"/>
  <c r="AL100" i="34"/>
  <c r="AN91" i="34"/>
  <c r="AL88" i="34"/>
  <c r="AN81" i="34"/>
  <c r="AN79" i="34"/>
  <c r="AP76" i="34"/>
  <c r="AM69" i="34"/>
  <c r="AP64" i="34"/>
  <c r="AP62" i="34"/>
  <c r="AL58" i="34"/>
  <c r="AH110" i="34"/>
  <c r="AJ110" i="34" s="1"/>
  <c r="AI79" i="34"/>
  <c r="AJ79" i="34" s="1"/>
  <c r="AH62" i="34"/>
  <c r="AJ62" i="34" s="1"/>
  <c r="AH44" i="34"/>
  <c r="AJ44" i="34" s="1"/>
  <c r="G77" i="34"/>
  <c r="B77" i="34"/>
  <c r="E77" i="34"/>
  <c r="F77" i="34"/>
  <c r="I77" i="34"/>
  <c r="D29" i="4"/>
  <c r="G96" i="4"/>
  <c r="AJ101" i="1"/>
  <c r="F96" i="4" s="1"/>
  <c r="D96" i="4"/>
  <c r="AF18" i="1"/>
  <c r="B13" i="4"/>
  <c r="N13" i="4" s="1"/>
  <c r="D121" i="4"/>
  <c r="AL126" i="1"/>
  <c r="H121" i="4" s="1"/>
  <c r="AJ126" i="1"/>
  <c r="F121" i="4" s="1"/>
  <c r="AI126" i="1"/>
  <c r="E121" i="4" s="1"/>
  <c r="AO126" i="1"/>
  <c r="I71" i="34"/>
  <c r="G71" i="34"/>
  <c r="A71" i="34"/>
  <c r="B71" i="34"/>
  <c r="E71" i="34"/>
  <c r="AP112" i="34"/>
  <c r="AH112" i="34"/>
  <c r="AI112" i="34"/>
  <c r="AL112" i="34"/>
  <c r="AM112" i="34"/>
  <c r="AJ45" i="1"/>
  <c r="F40" i="4" s="1"/>
  <c r="AI23" i="1"/>
  <c r="E18" i="4" s="1"/>
  <c r="AO28" i="1"/>
  <c r="AO67" i="1"/>
  <c r="AI28" i="1"/>
  <c r="E23" i="4" s="1"/>
  <c r="G48" i="4"/>
  <c r="D48" i="4"/>
  <c r="AJ53" i="1"/>
  <c r="F48" i="4" s="1"/>
  <c r="AJ94" i="1"/>
  <c r="F89" i="4" s="1"/>
  <c r="AL94" i="1"/>
  <c r="H89" i="4" s="1"/>
  <c r="D89" i="4"/>
  <c r="D114" i="4"/>
  <c r="G114" i="4"/>
  <c r="AJ119" i="1"/>
  <c r="F114" i="4" s="1"/>
  <c r="AO119" i="1"/>
  <c r="AI119" i="1"/>
  <c r="E114" i="4" s="1"/>
  <c r="A77" i="34"/>
  <c r="G3" i="34"/>
  <c r="E3" i="34"/>
  <c r="F3" i="34"/>
  <c r="B3" i="34"/>
  <c r="G121" i="34"/>
  <c r="A121" i="34"/>
  <c r="B121" i="34"/>
  <c r="E121" i="34"/>
  <c r="F121" i="34"/>
  <c r="AP98" i="34"/>
  <c r="AH98" i="34"/>
  <c r="AI98" i="34"/>
  <c r="AL98" i="34"/>
  <c r="AM98" i="34"/>
  <c r="A16" i="34"/>
  <c r="C16" i="34" s="1"/>
  <c r="AI34" i="1"/>
  <c r="E29" i="4" s="1"/>
  <c r="B60" i="4"/>
  <c r="N60" i="4" s="1"/>
  <c r="O60" i="4" s="1"/>
  <c r="AF65" i="1"/>
  <c r="AG65" i="1" s="1"/>
  <c r="C60" i="4" s="1"/>
  <c r="AF131" i="1"/>
  <c r="B126" i="4"/>
  <c r="Q126" i="4" s="1"/>
  <c r="R126" i="4" s="1"/>
  <c r="G59" i="34"/>
  <c r="B59" i="34"/>
  <c r="E59" i="34"/>
  <c r="F59" i="34"/>
  <c r="I59" i="34"/>
  <c r="AE121" i="1"/>
  <c r="AG121" i="1" s="1"/>
  <c r="C116" i="4" s="1"/>
  <c r="AD121" i="1"/>
  <c r="AC121" i="1"/>
  <c r="AI47" i="1"/>
  <c r="E42" i="4" s="1"/>
  <c r="AO66" i="1"/>
  <c r="AO34" i="1"/>
  <c r="AL66" i="1"/>
  <c r="H61" i="4" s="1"/>
  <c r="D62" i="4"/>
  <c r="N75" i="4"/>
  <c r="O75" i="4" s="1"/>
  <c r="Q75" i="4"/>
  <c r="R75" i="4" s="1"/>
  <c r="N67" i="4"/>
  <c r="O67" i="4" s="1"/>
  <c r="Q67" i="4"/>
  <c r="R67" i="4" s="1"/>
  <c r="D108" i="4"/>
  <c r="AL113" i="1"/>
  <c r="H108" i="4" s="1"/>
  <c r="G108" i="4"/>
  <c r="AJ113" i="1"/>
  <c r="F108" i="4" s="1"/>
  <c r="AI113" i="1"/>
  <c r="E108" i="4" s="1"/>
  <c r="D124" i="4"/>
  <c r="AO129" i="1"/>
  <c r="G52" i="34"/>
  <c r="A52" i="34"/>
  <c r="B52" i="34"/>
  <c r="E52" i="34"/>
  <c r="F52" i="34"/>
  <c r="G73" i="34"/>
  <c r="E73" i="34"/>
  <c r="F73" i="34"/>
  <c r="A73" i="34"/>
  <c r="C73" i="34" s="1"/>
  <c r="G108" i="34"/>
  <c r="A108" i="34"/>
  <c r="B108" i="34"/>
  <c r="E108" i="34"/>
  <c r="F108" i="34"/>
  <c r="AI7" i="1"/>
  <c r="E2" i="4" s="1"/>
  <c r="AJ28" i="1"/>
  <c r="F23" i="4" s="1"/>
  <c r="D23" i="4"/>
  <c r="AJ66" i="1"/>
  <c r="F61" i="4" s="1"/>
  <c r="AI96" i="1"/>
  <c r="E91" i="4" s="1"/>
  <c r="AJ49" i="1"/>
  <c r="F44" i="4" s="1"/>
  <c r="AI49" i="1"/>
  <c r="E44" i="4" s="1"/>
  <c r="G51" i="4"/>
  <c r="AO56" i="1"/>
  <c r="AL68" i="1"/>
  <c r="H63" i="4" s="1"/>
  <c r="AI68" i="1"/>
  <c r="E63" i="4" s="1"/>
  <c r="AJ68" i="1"/>
  <c r="F63" i="4" s="1"/>
  <c r="B90" i="4"/>
  <c r="N90" i="4" s="1"/>
  <c r="O90" i="4" s="1"/>
  <c r="AF95" i="1"/>
  <c r="D117" i="4"/>
  <c r="AL122" i="1"/>
  <c r="H117" i="4" s="1"/>
  <c r="G117" i="4"/>
  <c r="AJ122" i="1"/>
  <c r="F117" i="4" s="1"/>
  <c r="AO122" i="1"/>
  <c r="A20" i="34"/>
  <c r="G67" i="34"/>
  <c r="F67" i="34"/>
  <c r="I67" i="34"/>
  <c r="A67" i="34"/>
  <c r="B67" i="34"/>
  <c r="I95" i="34"/>
  <c r="G95" i="34"/>
  <c r="A95" i="34"/>
  <c r="B95" i="34"/>
  <c r="E95" i="34"/>
  <c r="AC39" i="1"/>
  <c r="AD39" i="1"/>
  <c r="AO47" i="1"/>
  <c r="AJ32" i="1"/>
  <c r="F27" i="4" s="1"/>
  <c r="AI66" i="1"/>
  <c r="E61" i="4" s="1"/>
  <c r="D2" i="4"/>
  <c r="AI45" i="1"/>
  <c r="E40" i="4" s="1"/>
  <c r="AJ47" i="1"/>
  <c r="F42" i="4" s="1"/>
  <c r="D27" i="4"/>
  <c r="AI29" i="1"/>
  <c r="E24" i="4" s="1"/>
  <c r="AI48" i="1"/>
  <c r="E43" i="4" s="1"/>
  <c r="AJ40" i="1"/>
  <c r="F35" i="4" s="1"/>
  <c r="AI40" i="1"/>
  <c r="E35" i="4" s="1"/>
  <c r="AL60" i="1"/>
  <c r="H55" i="4" s="1"/>
  <c r="D91" i="4"/>
  <c r="AL67" i="1"/>
  <c r="H62" i="4" s="1"/>
  <c r="D110" i="4"/>
  <c r="AL115" i="1"/>
  <c r="H110" i="4" s="1"/>
  <c r="G110" i="4"/>
  <c r="AJ115" i="1"/>
  <c r="F110" i="4" s="1"/>
  <c r="AO115" i="1"/>
  <c r="AI115" i="1"/>
  <c r="E110" i="4" s="1"/>
  <c r="A7" i="34"/>
  <c r="C7" i="34" s="1"/>
  <c r="G54" i="34"/>
  <c r="F54" i="34"/>
  <c r="I54" i="34"/>
  <c r="A54" i="34"/>
  <c r="B54" i="34"/>
  <c r="G61" i="34"/>
  <c r="I61" i="34"/>
  <c r="A61" i="34"/>
  <c r="B61" i="34"/>
  <c r="E61" i="34"/>
  <c r="AH115" i="34"/>
  <c r="AL115" i="34"/>
  <c r="AI115" i="34"/>
  <c r="AN115" i="34"/>
  <c r="AP115" i="34"/>
  <c r="D40" i="4"/>
  <c r="AK7" i="1"/>
  <c r="G2" i="4" s="1"/>
  <c r="AI32" i="1"/>
  <c r="E27" i="4" s="1"/>
  <c r="AJ12" i="1"/>
  <c r="F7" i="4" s="1"/>
  <c r="G53" i="4"/>
  <c r="AJ58" i="1"/>
  <c r="F53" i="4" s="1"/>
  <c r="AI64" i="1"/>
  <c r="E59" i="4" s="1"/>
  <c r="G59" i="4"/>
  <c r="D103" i="4"/>
  <c r="AO108" i="1"/>
  <c r="AL108" i="1"/>
  <c r="H103" i="4" s="1"/>
  <c r="G103" i="4"/>
  <c r="AJ108" i="1"/>
  <c r="F103" i="4" s="1"/>
  <c r="AI108" i="1"/>
  <c r="E103" i="4" s="1"/>
  <c r="A59" i="34"/>
  <c r="A48" i="34"/>
  <c r="C48" i="34" s="1"/>
  <c r="I83" i="34"/>
  <c r="G83" i="34"/>
  <c r="A83" i="34"/>
  <c r="B83" i="34"/>
  <c r="E83" i="34"/>
  <c r="G90" i="34"/>
  <c r="A90" i="34"/>
  <c r="B90" i="34"/>
  <c r="E90" i="34"/>
  <c r="F90" i="34"/>
  <c r="AD79" i="1"/>
  <c r="AE79" i="1"/>
  <c r="AG79" i="1" s="1"/>
  <c r="C74" i="4" s="1"/>
  <c r="AC117" i="1"/>
  <c r="AD117" i="1"/>
  <c r="AH120" i="34"/>
  <c r="AP120" i="34"/>
  <c r="AL120" i="34"/>
  <c r="AM120" i="34"/>
  <c r="AI108" i="34"/>
  <c r="AP108" i="34"/>
  <c r="AH108" i="34"/>
  <c r="AL108" i="34"/>
  <c r="AM108" i="34"/>
  <c r="Q35" i="4"/>
  <c r="AJ117" i="1"/>
  <c r="F112" i="4" s="1"/>
  <c r="D118" i="4"/>
  <c r="A117" i="34"/>
  <c r="C117" i="34" s="1"/>
  <c r="A98" i="34"/>
  <c r="B92" i="34"/>
  <c r="AM124" i="34"/>
  <c r="AM114" i="34"/>
  <c r="AM106" i="34"/>
  <c r="AM100" i="34"/>
  <c r="AM88" i="34"/>
  <c r="AM84" i="34"/>
  <c r="AM72" i="34"/>
  <c r="AM68" i="34"/>
  <c r="AD43" i="1"/>
  <c r="AD115" i="1"/>
  <c r="AI113" i="34"/>
  <c r="AJ113" i="34" s="1"/>
  <c r="AI99" i="34"/>
  <c r="AJ99" i="34" s="1"/>
  <c r="AH92" i="34"/>
  <c r="AJ92" i="34" s="1"/>
  <c r="AI87" i="34"/>
  <c r="AJ87" i="34" s="1"/>
  <c r="AI83" i="34"/>
  <c r="AJ83" i="34" s="1"/>
  <c r="AH76" i="34"/>
  <c r="AJ76" i="34" s="1"/>
  <c r="AI71" i="34"/>
  <c r="AJ71" i="34" s="1"/>
  <c r="AH58" i="34"/>
  <c r="AJ58" i="34" s="1"/>
  <c r="AI52" i="34"/>
  <c r="AJ52" i="34" s="1"/>
  <c r="AP2" i="34"/>
  <c r="A92" i="34"/>
  <c r="AL117" i="1"/>
  <c r="H112" i="4" s="1"/>
  <c r="G118" i="4"/>
  <c r="AJ127" i="1"/>
  <c r="F122" i="4" s="1"/>
  <c r="AP93" i="34"/>
  <c r="AP77" i="34"/>
  <c r="AP59" i="34"/>
  <c r="AP53" i="34"/>
  <c r="AE63" i="1"/>
  <c r="AG63" i="1" s="1"/>
  <c r="C58" i="4" s="1"/>
  <c r="AC67" i="1"/>
  <c r="AD101" i="1"/>
  <c r="AC111" i="1"/>
  <c r="AC125" i="1"/>
  <c r="AD131" i="1"/>
  <c r="AM2" i="34"/>
  <c r="AU2" i="34" s="1"/>
  <c r="AJ114" i="1"/>
  <c r="F109" i="4" s="1"/>
  <c r="AL120" i="1"/>
  <c r="H115" i="4" s="1"/>
  <c r="I104" i="34"/>
  <c r="AN93" i="34"/>
  <c r="AN77" i="34"/>
  <c r="AN59" i="34"/>
  <c r="AN53" i="34"/>
  <c r="AI85" i="34"/>
  <c r="AJ85" i="34" s="1"/>
  <c r="AI69" i="34"/>
  <c r="AJ69" i="34" s="1"/>
  <c r="AI61" i="34"/>
  <c r="AJ61" i="34" s="1"/>
  <c r="AI2" i="34"/>
  <c r="AJ2" i="34" s="1"/>
  <c r="AH42" i="34"/>
  <c r="AJ42" i="34" s="1"/>
  <c r="B61" i="4"/>
  <c r="Q61" i="4" s="1"/>
  <c r="R61" i="4" s="1"/>
  <c r="E104" i="34"/>
  <c r="F98" i="34"/>
  <c r="I92" i="34"/>
  <c r="AL93" i="34"/>
  <c r="AL77" i="34"/>
  <c r="AL59" i="34"/>
  <c r="AL53" i="34"/>
  <c r="AC75" i="1"/>
  <c r="AC99" i="1"/>
  <c r="AI114" i="34"/>
  <c r="AJ114" i="34" s="1"/>
  <c r="AI111" i="34"/>
  <c r="AJ111" i="34" s="1"/>
  <c r="AI97" i="34"/>
  <c r="AJ97" i="34" s="1"/>
  <c r="AI84" i="34"/>
  <c r="AJ84" i="34" s="1"/>
  <c r="AI81" i="34"/>
  <c r="AJ81" i="34" s="1"/>
  <c r="AI68" i="34"/>
  <c r="AJ68" i="34" s="1"/>
  <c r="AH60" i="34"/>
  <c r="AJ60" i="34" s="1"/>
  <c r="AI110" i="1"/>
  <c r="E105" i="4" s="1"/>
  <c r="AL114" i="1"/>
  <c r="H109" i="4" s="1"/>
  <c r="F92" i="34"/>
  <c r="AP124" i="34"/>
  <c r="AP114" i="34"/>
  <c r="AP106" i="34"/>
  <c r="AP100" i="34"/>
  <c r="AP88" i="34"/>
  <c r="AP84" i="34"/>
  <c r="AP72" i="34"/>
  <c r="AP68" i="34"/>
  <c r="AD35" i="1"/>
  <c r="AD75" i="1"/>
  <c r="AE81" i="1"/>
  <c r="AD99" i="1"/>
  <c r="AE119" i="1"/>
  <c r="AG119" i="1" s="1"/>
  <c r="C114" i="4" s="1"/>
  <c r="AC123" i="1"/>
  <c r="AH124" i="34"/>
  <c r="AJ124" i="34" s="1"/>
  <c r="AH106" i="34"/>
  <c r="AJ106" i="34" s="1"/>
  <c r="AI100" i="34"/>
  <c r="AJ100" i="34" s="1"/>
  <c r="AI93" i="34"/>
  <c r="AJ93" i="34" s="1"/>
  <c r="AI77" i="34"/>
  <c r="AJ77" i="34" s="1"/>
  <c r="AI53" i="34"/>
  <c r="AJ53" i="34" s="1"/>
  <c r="AO69" i="1"/>
  <c r="AI69" i="1"/>
  <c r="E64" i="4" s="1"/>
  <c r="D84" i="4"/>
  <c r="D14" i="4"/>
  <c r="AL77" i="1"/>
  <c r="H72" i="4" s="1"/>
  <c r="AO52" i="1"/>
  <c r="AJ77" i="1"/>
  <c r="F72" i="4" s="1"/>
  <c r="AO77" i="1"/>
  <c r="AJ106" i="1"/>
  <c r="F101" i="4" s="1"/>
  <c r="G78" i="34"/>
  <c r="E78" i="34"/>
  <c r="F78" i="34"/>
  <c r="I78" i="34"/>
  <c r="A78" i="34"/>
  <c r="C78" i="34" s="1"/>
  <c r="G96" i="34"/>
  <c r="A96" i="34"/>
  <c r="B96" i="34"/>
  <c r="E96" i="34"/>
  <c r="F96" i="34"/>
  <c r="I96" i="34"/>
  <c r="AI33" i="1"/>
  <c r="E28" i="4" s="1"/>
  <c r="AL57" i="1"/>
  <c r="H52" i="4" s="1"/>
  <c r="G52" i="4"/>
  <c r="D76" i="4"/>
  <c r="G76" i="4"/>
  <c r="D55" i="4"/>
  <c r="AI89" i="1"/>
  <c r="E84" i="4" s="1"/>
  <c r="D52" i="4"/>
  <c r="D74" i="4"/>
  <c r="D36" i="4"/>
  <c r="AI41" i="1"/>
  <c r="E36" i="4" s="1"/>
  <c r="AL52" i="1"/>
  <c r="H47" i="4" s="1"/>
  <c r="D47" i="4"/>
  <c r="AL63" i="1"/>
  <c r="H58" i="4" s="1"/>
  <c r="AJ63" i="1"/>
  <c r="F58" i="4" s="1"/>
  <c r="AJ72" i="1"/>
  <c r="F67" i="4" s="1"/>
  <c r="AO72" i="1"/>
  <c r="AO87" i="1"/>
  <c r="AI87" i="1"/>
  <c r="E82" i="4" s="1"/>
  <c r="B2" i="4"/>
  <c r="N2" i="4" s="1"/>
  <c r="AF7" i="1"/>
  <c r="D126" i="4"/>
  <c r="AL131" i="1"/>
  <c r="H126" i="4" s="1"/>
  <c r="G126" i="4"/>
  <c r="AJ131" i="1"/>
  <c r="F126" i="4" s="1"/>
  <c r="AO131" i="1"/>
  <c r="AI131" i="1"/>
  <c r="E126" i="4" s="1"/>
  <c r="G110" i="34"/>
  <c r="I110" i="34"/>
  <c r="A110" i="34"/>
  <c r="B110" i="34"/>
  <c r="E110" i="34"/>
  <c r="A14" i="34"/>
  <c r="C14" i="34" s="1"/>
  <c r="A46" i="34"/>
  <c r="C46" i="34" s="1"/>
  <c r="AF105" i="1"/>
  <c r="AL89" i="1"/>
  <c r="H84" i="4" s="1"/>
  <c r="G82" i="4"/>
  <c r="D94" i="4"/>
  <c r="AI26" i="1"/>
  <c r="E21" i="4" s="1"/>
  <c r="D64" i="4"/>
  <c r="AL72" i="1"/>
  <c r="H67" i="4" s="1"/>
  <c r="AO106" i="1"/>
  <c r="D19" i="4"/>
  <c r="G19" i="4"/>
  <c r="AI42" i="1"/>
  <c r="E37" i="4" s="1"/>
  <c r="AJ42" i="1"/>
  <c r="F37" i="4" s="1"/>
  <c r="AJ83" i="1"/>
  <c r="F78" i="4" s="1"/>
  <c r="G78" i="4"/>
  <c r="AI83" i="1"/>
  <c r="E78" i="4" s="1"/>
  <c r="D78" i="4"/>
  <c r="AI100" i="1"/>
  <c r="E95" i="4" s="1"/>
  <c r="D95" i="4"/>
  <c r="AO51" i="1"/>
  <c r="AI51" i="1"/>
  <c r="E46" i="4" s="1"/>
  <c r="G64" i="34"/>
  <c r="A64" i="34"/>
  <c r="B64" i="34"/>
  <c r="E64" i="34"/>
  <c r="F64" i="34"/>
  <c r="I64" i="34"/>
  <c r="D17" i="4"/>
  <c r="D4" i="4"/>
  <c r="AI63" i="1"/>
  <c r="E58" i="4" s="1"/>
  <c r="AJ79" i="1"/>
  <c r="F74" i="4" s="1"/>
  <c r="AI92" i="1"/>
  <c r="E87" i="4" s="1"/>
  <c r="AO89" i="1"/>
  <c r="AI99" i="1"/>
  <c r="E94" i="4" s="1"/>
  <c r="AI81" i="1"/>
  <c r="E76" i="4" s="1"/>
  <c r="AL81" i="1"/>
  <c r="H76" i="4" s="1"/>
  <c r="G58" i="4"/>
  <c r="AJ15" i="1"/>
  <c r="F10" i="4" s="1"/>
  <c r="AO15" i="1"/>
  <c r="AO43" i="1"/>
  <c r="G38" i="4"/>
  <c r="AJ69" i="1"/>
  <c r="F64" i="4" s="1"/>
  <c r="AJ73" i="1"/>
  <c r="F68" i="4" s="1"/>
  <c r="D68" i="4"/>
  <c r="AI88" i="1"/>
  <c r="E83" i="4" s="1"/>
  <c r="AJ88" i="1"/>
  <c r="F83" i="4" s="1"/>
  <c r="AO88" i="1"/>
  <c r="D107" i="4"/>
  <c r="AL112" i="1"/>
  <c r="H107" i="4" s="1"/>
  <c r="G107" i="4"/>
  <c r="AJ112" i="1"/>
  <c r="F107" i="4" s="1"/>
  <c r="AI112" i="1"/>
  <c r="E107" i="4" s="1"/>
  <c r="D120" i="4"/>
  <c r="AI125" i="1"/>
  <c r="E120" i="4" s="1"/>
  <c r="AL125" i="1"/>
  <c r="H120" i="4" s="1"/>
  <c r="G120" i="4"/>
  <c r="G55" i="34"/>
  <c r="A55" i="34"/>
  <c r="B55" i="34"/>
  <c r="E55" i="34"/>
  <c r="F55" i="34"/>
  <c r="AJ37" i="1"/>
  <c r="F32" i="4" s="1"/>
  <c r="A5" i="34"/>
  <c r="C5" i="34" s="1"/>
  <c r="G69" i="34"/>
  <c r="A69" i="34"/>
  <c r="B69" i="34"/>
  <c r="E69" i="34"/>
  <c r="F69" i="34"/>
  <c r="I69" i="34"/>
  <c r="G87" i="34"/>
  <c r="A87" i="34"/>
  <c r="B87" i="34"/>
  <c r="E87" i="34"/>
  <c r="F87" i="34"/>
  <c r="AJ22" i="1"/>
  <c r="F17" i="4" s="1"/>
  <c r="AI9" i="1"/>
  <c r="E4" i="4" s="1"/>
  <c r="AI57" i="1"/>
  <c r="E52" i="4" s="1"/>
  <c r="AO26" i="1"/>
  <c r="AJ44" i="1"/>
  <c r="F39" i="4" s="1"/>
  <c r="AI44" i="1"/>
  <c r="E39" i="4" s="1"/>
  <c r="AO60" i="1"/>
  <c r="AF52" i="1"/>
  <c r="AI19" i="1"/>
  <c r="E14" i="4" s="1"/>
  <c r="AI22" i="1"/>
  <c r="E17" i="4" s="1"/>
  <c r="AI52" i="1"/>
  <c r="E47" i="4" s="1"/>
  <c r="D30" i="4"/>
  <c r="D101" i="4"/>
  <c r="AJ19" i="1"/>
  <c r="F14" i="4" s="1"/>
  <c r="D67" i="4"/>
  <c r="AO63" i="1"/>
  <c r="AJ60" i="1"/>
  <c r="F55" i="4" s="1"/>
  <c r="D58" i="4"/>
  <c r="AI75" i="1"/>
  <c r="E70" i="4" s="1"/>
  <c r="AL75" i="1"/>
  <c r="H70" i="4" s="1"/>
  <c r="AL85" i="1"/>
  <c r="H80" i="4" s="1"/>
  <c r="D80" i="4"/>
  <c r="B54" i="4"/>
  <c r="N54" i="4" s="1"/>
  <c r="O54" i="4" s="1"/>
  <c r="AF59" i="1"/>
  <c r="AF110" i="1"/>
  <c r="B105" i="4"/>
  <c r="G101" i="34"/>
  <c r="A101" i="34"/>
  <c r="B101" i="34"/>
  <c r="E101" i="34"/>
  <c r="F101" i="34"/>
  <c r="I101" i="34"/>
  <c r="G119" i="34"/>
  <c r="E119" i="34"/>
  <c r="F119" i="34"/>
  <c r="I119" i="34"/>
  <c r="A119" i="34"/>
  <c r="B119" i="34"/>
  <c r="AO57" i="1"/>
  <c r="AI79" i="1"/>
  <c r="E74" i="4" s="1"/>
  <c r="AL79" i="1"/>
  <c r="H74" i="4" s="1"/>
  <c r="AJ9" i="1"/>
  <c r="F4" i="4" s="1"/>
  <c r="G64" i="4"/>
  <c r="AL92" i="1"/>
  <c r="H87" i="4" s="1"/>
  <c r="D45" i="4"/>
  <c r="AI50" i="1"/>
  <c r="E45" i="4" s="1"/>
  <c r="AJ57" i="1"/>
  <c r="F52" i="4" s="1"/>
  <c r="AI80" i="1"/>
  <c r="E75" i="4" s="1"/>
  <c r="AO80" i="1"/>
  <c r="D75" i="4"/>
  <c r="AJ80" i="1"/>
  <c r="F75" i="4" s="1"/>
  <c r="AL80" i="1"/>
  <c r="H75" i="4" s="1"/>
  <c r="AL104" i="1"/>
  <c r="H99" i="4" s="1"/>
  <c r="AI104" i="1"/>
  <c r="E99" i="4" s="1"/>
  <c r="AO62" i="1"/>
  <c r="AO118" i="1"/>
  <c r="AI111" i="1"/>
  <c r="E106" i="4" s="1"/>
  <c r="AI116" i="1"/>
  <c r="E111" i="4" s="1"/>
  <c r="G122" i="4"/>
  <c r="AJ129" i="1"/>
  <c r="F124" i="4" s="1"/>
  <c r="A3" i="34"/>
  <c r="AE53" i="1"/>
  <c r="AD53" i="1"/>
  <c r="AC53" i="1"/>
  <c r="AE113" i="1"/>
  <c r="AG113" i="1" s="1"/>
  <c r="C108" i="4" s="1"/>
  <c r="AD113" i="1"/>
  <c r="AC113" i="1"/>
  <c r="AH54" i="34"/>
  <c r="AI54" i="34"/>
  <c r="D20" i="4"/>
  <c r="AJ110" i="1"/>
  <c r="F105" i="4" s="1"/>
  <c r="AJ111" i="1"/>
  <c r="F106" i="4" s="1"/>
  <c r="AJ116" i="1"/>
  <c r="F111" i="4" s="1"/>
  <c r="AI118" i="1"/>
  <c r="E113" i="4" s="1"/>
  <c r="AL127" i="1"/>
  <c r="H122" i="4" s="1"/>
  <c r="G124" i="4"/>
  <c r="AC15" i="1"/>
  <c r="AE15" i="1"/>
  <c r="AH118" i="34"/>
  <c r="AI118" i="34"/>
  <c r="AH89" i="34"/>
  <c r="AI89" i="34"/>
  <c r="AH73" i="34"/>
  <c r="AI73" i="34"/>
  <c r="AH41" i="34"/>
  <c r="AJ41" i="34" s="1"/>
  <c r="Q98" i="4"/>
  <c r="R98" i="4" s="1"/>
  <c r="AO111" i="1"/>
  <c r="AJ118" i="1"/>
  <c r="F113" i="4" s="1"/>
  <c r="AL129" i="1"/>
  <c r="H124" i="4" s="1"/>
  <c r="AC61" i="1"/>
  <c r="AE61" i="1"/>
  <c r="AG61" i="1" s="1"/>
  <c r="C56" i="4" s="1"/>
  <c r="AD61" i="1"/>
  <c r="AE87" i="1"/>
  <c r="AD87" i="1"/>
  <c r="AC87" i="1"/>
  <c r="G111" i="4"/>
  <c r="AC17" i="1"/>
  <c r="AE17" i="1"/>
  <c r="AD17" i="1"/>
  <c r="AE71" i="1"/>
  <c r="AD71" i="1"/>
  <c r="AC71" i="1"/>
  <c r="AH105" i="34"/>
  <c r="AI105" i="34"/>
  <c r="G113" i="4"/>
  <c r="AI124" i="1"/>
  <c r="E119" i="4" s="1"/>
  <c r="AH38" i="34"/>
  <c r="AJ38" i="34" s="1"/>
  <c r="AL118" i="1"/>
  <c r="H113" i="4" s="1"/>
  <c r="AJ124" i="1"/>
  <c r="F119" i="4" s="1"/>
  <c r="AC57" i="1"/>
  <c r="AE57" i="1"/>
  <c r="AD57" i="1"/>
  <c r="AH86" i="34"/>
  <c r="AI86" i="34"/>
  <c r="AH70" i="34"/>
  <c r="AI70" i="34"/>
  <c r="AH57" i="34"/>
  <c r="AI57" i="34"/>
  <c r="AE13" i="1"/>
  <c r="AD13" i="1"/>
  <c r="AC19" i="1"/>
  <c r="AE19" i="1"/>
  <c r="AE97" i="1"/>
  <c r="AG97" i="1" s="1"/>
  <c r="C92" i="4" s="1"/>
  <c r="AD97" i="1"/>
  <c r="AC97" i="1"/>
  <c r="AH121" i="34"/>
  <c r="AI121" i="34"/>
  <c r="AH102" i="34"/>
  <c r="AI102" i="34"/>
  <c r="AE23" i="1"/>
  <c r="AE27" i="1"/>
  <c r="AE31" i="1"/>
  <c r="AE35" i="1"/>
  <c r="AE39" i="1"/>
  <c r="AG39" i="1" s="1"/>
  <c r="C34" i="4" s="1"/>
  <c r="AE43" i="1"/>
  <c r="AE47" i="1"/>
  <c r="AD51" i="1"/>
  <c r="AD69" i="1"/>
  <c r="AC79" i="1"/>
  <c r="AD85" i="1"/>
  <c r="AE91" i="1"/>
  <c r="AG91" i="1" s="1"/>
  <c r="C86" i="4" s="1"/>
  <c r="AD95" i="1"/>
  <c r="AC105" i="1"/>
  <c r="AD111" i="1"/>
  <c r="AE117" i="1"/>
  <c r="AG117" i="1" s="1"/>
  <c r="C112" i="4" s="1"/>
  <c r="AE127" i="1"/>
  <c r="AG127" i="1" s="1"/>
  <c r="C122" i="4" s="1"/>
  <c r="AE131" i="1"/>
  <c r="AI120" i="34"/>
  <c r="AI104" i="34"/>
  <c r="AJ104" i="34" s="1"/>
  <c r="AI88" i="34"/>
  <c r="AJ88" i="34" s="1"/>
  <c r="AI72" i="34"/>
  <c r="AJ72" i="34" s="1"/>
  <c r="AI56" i="34"/>
  <c r="AJ56" i="34" s="1"/>
  <c r="AD55" i="1"/>
  <c r="AD59" i="1"/>
  <c r="AC73" i="1"/>
  <c r="AC89" i="1"/>
  <c r="AE95" i="1"/>
  <c r="AI123" i="34"/>
  <c r="AJ123" i="34" s="1"/>
  <c r="AI107" i="34"/>
  <c r="AJ107" i="34" s="1"/>
  <c r="AI91" i="34"/>
  <c r="AJ91" i="34" s="1"/>
  <c r="AI75" i="34"/>
  <c r="AJ75" i="34" s="1"/>
  <c r="AI59" i="34"/>
  <c r="AJ59" i="34" s="1"/>
  <c r="AD21" i="1"/>
  <c r="AD25" i="1"/>
  <c r="AD29" i="1"/>
  <c r="AD33" i="1"/>
  <c r="AD37" i="1"/>
  <c r="AD41" i="1"/>
  <c r="AD45" i="1"/>
  <c r="AD49" i="1"/>
  <c r="AD67" i="1"/>
  <c r="AC77" i="1"/>
  <c r="AD83" i="1"/>
  <c r="AC93" i="1"/>
  <c r="AC103" i="1"/>
  <c r="AD109" i="1"/>
  <c r="AC119" i="1"/>
  <c r="AD125" i="1"/>
  <c r="AD129" i="1"/>
  <c r="AI119" i="34"/>
  <c r="AJ119" i="34" s="1"/>
  <c r="AI103" i="34"/>
  <c r="AJ103" i="34" s="1"/>
  <c r="AI55" i="34"/>
  <c r="AJ55" i="34" s="1"/>
  <c r="AE21" i="1"/>
  <c r="AE25" i="1"/>
  <c r="AG25" i="1" s="1"/>
  <c r="C20" i="4" s="1"/>
  <c r="AE29" i="1"/>
  <c r="AE33" i="1"/>
  <c r="AE37" i="1"/>
  <c r="AE41" i="1"/>
  <c r="AG41" i="1" s="1"/>
  <c r="C36" i="4" s="1"/>
  <c r="AE45" i="1"/>
  <c r="AE49" i="1"/>
  <c r="AG49" i="1" s="1"/>
  <c r="C44" i="4" s="1"/>
  <c r="AD77" i="1"/>
  <c r="AD93" i="1"/>
  <c r="AD103" i="1"/>
  <c r="AE129" i="1"/>
  <c r="AI64" i="34"/>
  <c r="AJ64" i="34" s="1"/>
  <c r="AC81" i="1"/>
  <c r="AI67" i="34"/>
  <c r="AJ67" i="34" s="1"/>
  <c r="AS2" i="34"/>
  <c r="B77" i="4"/>
  <c r="N77" i="4" s="1"/>
  <c r="O77" i="4" s="1"/>
  <c r="B20" i="4"/>
  <c r="N20" i="4" s="1"/>
  <c r="AF102" i="1"/>
  <c r="AF45" i="1"/>
  <c r="B104" i="4"/>
  <c r="Q104" i="4" s="1"/>
  <c r="R104" i="4" s="1"/>
  <c r="B111" i="4"/>
  <c r="Q111" i="4" s="1"/>
  <c r="R111" i="4" s="1"/>
  <c r="N62" i="4"/>
  <c r="O62" i="4" s="1"/>
  <c r="Q62" i="4"/>
  <c r="R62" i="4" s="1"/>
  <c r="AF16" i="1"/>
  <c r="B122" i="4"/>
  <c r="Q122" i="4" s="1"/>
  <c r="R122" i="4" s="1"/>
  <c r="AF35" i="1"/>
  <c r="B113" i="4"/>
  <c r="Q113" i="4" s="1"/>
  <c r="R113" i="4" s="1"/>
  <c r="AF54" i="1"/>
  <c r="B103" i="4"/>
  <c r="N103" i="4" s="1"/>
  <c r="O103" i="4" s="1"/>
  <c r="B115" i="4"/>
  <c r="B123" i="4"/>
  <c r="Q123" i="4" s="1"/>
  <c r="R123" i="4" s="1"/>
  <c r="AF22" i="1"/>
  <c r="AF15" i="1"/>
  <c r="Q94" i="4"/>
  <c r="R94" i="4" s="1"/>
  <c r="B78" i="4"/>
  <c r="N78" i="4" s="1"/>
  <c r="O78" i="4" s="1"/>
  <c r="AF42" i="1"/>
  <c r="AF67" i="1"/>
  <c r="AG67" i="1" s="1"/>
  <c r="C62" i="4" s="1"/>
  <c r="Q82" i="4"/>
  <c r="R82" i="4" s="1"/>
  <c r="Q11" i="4"/>
  <c r="R11" i="4" s="1"/>
  <c r="B84" i="4"/>
  <c r="N84" i="4" s="1"/>
  <c r="O84" i="4" s="1"/>
  <c r="AF74" i="1"/>
  <c r="B107" i="4"/>
  <c r="AF29" i="1"/>
  <c r="B44" i="4"/>
  <c r="N44" i="4" s="1"/>
  <c r="O44" i="4" s="1"/>
  <c r="B109" i="4"/>
  <c r="AF124" i="1"/>
  <c r="N144" i="4"/>
  <c r="O144" i="4" s="1"/>
  <c r="Q144" i="4"/>
  <c r="R144" i="4" s="1"/>
  <c r="N119" i="4"/>
  <c r="O119" i="4" s="1"/>
  <c r="Q119" i="4"/>
  <c r="R119" i="4" s="1"/>
  <c r="N22" i="4"/>
  <c r="Q22" i="4"/>
  <c r="N129" i="4"/>
  <c r="Q129" i="4"/>
  <c r="R129" i="4" s="1"/>
  <c r="N86" i="4"/>
  <c r="O86" i="4" s="1"/>
  <c r="Q86" i="4"/>
  <c r="R86" i="4" s="1"/>
  <c r="N38" i="4"/>
  <c r="O38" i="4" s="1"/>
  <c r="Q38" i="4"/>
  <c r="N4" i="4"/>
  <c r="Q4" i="4"/>
  <c r="R4" i="4" s="1"/>
  <c r="N127" i="4"/>
  <c r="Q127" i="4"/>
  <c r="R127" i="4" s="1"/>
  <c r="N70" i="4"/>
  <c r="O70" i="4" s="1"/>
  <c r="Q70" i="4"/>
  <c r="R70" i="4" s="1"/>
  <c r="AF101" i="1"/>
  <c r="AG101" i="1" s="1"/>
  <c r="C96" i="4" s="1"/>
  <c r="M5" i="27"/>
  <c r="E5" i="27"/>
  <c r="AF73" i="1"/>
  <c r="AG73" i="1" s="1"/>
  <c r="C68" i="4" s="1"/>
  <c r="AF53" i="1"/>
  <c r="AF60" i="1"/>
  <c r="L5" i="27"/>
  <c r="Q132" i="4"/>
  <c r="R132" i="4" s="1"/>
  <c r="Q27" i="4"/>
  <c r="Q6" i="4"/>
  <c r="R6" i="4" s="1"/>
  <c r="AF43" i="1"/>
  <c r="AF96" i="1"/>
  <c r="AF94" i="1"/>
  <c r="L2" i="27"/>
  <c r="AF72" i="1"/>
  <c r="AF30" i="1"/>
  <c r="AF31" i="1"/>
  <c r="AF26" i="1"/>
  <c r="AF32" i="1"/>
  <c r="AF71" i="1"/>
  <c r="AF78" i="1"/>
  <c r="K5" i="27"/>
  <c r="Q131" i="4"/>
  <c r="R131" i="4" s="1"/>
  <c r="Q50" i="4"/>
  <c r="R50" i="4" s="1"/>
  <c r="Q26" i="4"/>
  <c r="B145" i="4"/>
  <c r="N145" i="4" s="1"/>
  <c r="O145" i="4" s="1"/>
  <c r="B108" i="4"/>
  <c r="B116" i="4"/>
  <c r="B120" i="4"/>
  <c r="Q120" i="4" s="1"/>
  <c r="R120" i="4" s="1"/>
  <c r="M2" i="27"/>
  <c r="AF12" i="1"/>
  <c r="AF37" i="1"/>
  <c r="AB7" i="18"/>
  <c r="G2" i="27" s="1"/>
  <c r="Q137" i="4"/>
  <c r="R137" i="4" s="1"/>
  <c r="I5" i="27"/>
  <c r="Q46" i="4"/>
  <c r="R46" i="4" s="1"/>
  <c r="F2" i="27"/>
  <c r="Q91" i="4"/>
  <c r="R91" i="4" s="1"/>
  <c r="AF11" i="1"/>
  <c r="M4" i="27"/>
  <c r="AF58" i="1"/>
  <c r="AF75" i="1"/>
  <c r="AG75" i="1" s="1"/>
  <c r="C70" i="4" s="1"/>
  <c r="AF100" i="1"/>
  <c r="Q149" i="4"/>
  <c r="R149" i="4" s="1"/>
  <c r="Q43" i="4"/>
  <c r="R43" i="4" s="1"/>
  <c r="Q18" i="4"/>
  <c r="R18" i="4" s="1"/>
  <c r="B102" i="4"/>
  <c r="B110" i="4"/>
  <c r="B117" i="4"/>
  <c r="B121" i="4"/>
  <c r="AL4" i="1"/>
  <c r="AL21" i="1" s="1"/>
  <c r="H16" i="4" s="1"/>
  <c r="F3" i="27"/>
  <c r="AG83" i="1"/>
  <c r="C78" i="4" s="1"/>
  <c r="F4" i="27"/>
  <c r="E2" i="27"/>
  <c r="AF36" i="1"/>
  <c r="AF77" i="1"/>
  <c r="AG77" i="1" s="1"/>
  <c r="C72" i="4" s="1"/>
  <c r="AF19" i="1"/>
  <c r="AF48" i="1"/>
  <c r="Q135" i="4"/>
  <c r="R135" i="4" s="1"/>
  <c r="Q59" i="4"/>
  <c r="R59" i="4" s="1"/>
  <c r="Q30" i="4"/>
  <c r="R30" i="4" s="1"/>
  <c r="Q10" i="4"/>
  <c r="R10" i="4" s="1"/>
  <c r="B106" i="4"/>
  <c r="Q106" i="4" s="1"/>
  <c r="R106" i="4" s="1"/>
  <c r="B114" i="4"/>
  <c r="D146" i="4"/>
  <c r="H5" i="27"/>
  <c r="AG27" i="18"/>
  <c r="G147" i="4" s="1"/>
  <c r="D149" i="4"/>
  <c r="AE29" i="18"/>
  <c r="E149" i="4" s="1"/>
  <c r="AK29" i="18"/>
  <c r="AH29" i="18"/>
  <c r="H149" i="4" s="1"/>
  <c r="AG29" i="18"/>
  <c r="G149" i="4" s="1"/>
  <c r="Z25" i="18"/>
  <c r="D5" i="27" s="1"/>
  <c r="AE26" i="18"/>
  <c r="E146" i="4" s="1"/>
  <c r="Y30" i="18"/>
  <c r="AH26" i="18"/>
  <c r="H146" i="4" s="1"/>
  <c r="AF27" i="18"/>
  <c r="F147" i="4" s="1"/>
  <c r="Y28" i="18"/>
  <c r="Z30" i="18"/>
  <c r="C93" i="34"/>
  <c r="AG69" i="1"/>
  <c r="C64" i="4" s="1"/>
  <c r="AG51" i="1"/>
  <c r="C46" i="4" s="1"/>
  <c r="AG111" i="1"/>
  <c r="C106" i="4" s="1"/>
  <c r="AG125" i="1"/>
  <c r="C120" i="4" s="1"/>
  <c r="AG109" i="1"/>
  <c r="C104" i="4" s="1"/>
  <c r="AG81" i="1"/>
  <c r="C76" i="4" s="1"/>
  <c r="AJ26" i="1"/>
  <c r="F21" i="4" s="1"/>
  <c r="AI59" i="1"/>
  <c r="E54" i="4" s="1"/>
  <c r="D128" i="4"/>
  <c r="AF14" i="18"/>
  <c r="F134" i="4" s="1"/>
  <c r="G21" i="4"/>
  <c r="D71" i="4"/>
  <c r="AO9" i="1"/>
  <c r="AO33" i="1"/>
  <c r="G43" i="4"/>
  <c r="AO59" i="1"/>
  <c r="AI76" i="1"/>
  <c r="E71" i="4" s="1"/>
  <c r="AI93" i="1"/>
  <c r="E88" i="4" s="1"/>
  <c r="AF8" i="18"/>
  <c r="F128" i="4" s="1"/>
  <c r="D141" i="4"/>
  <c r="Q74" i="4"/>
  <c r="R74" i="4" s="1"/>
  <c r="Q51" i="4"/>
  <c r="R51" i="4" s="1"/>
  <c r="Q89" i="4"/>
  <c r="R89" i="4" s="1"/>
  <c r="N89" i="4"/>
  <c r="O89" i="4" s="1"/>
  <c r="Q73" i="4"/>
  <c r="R73" i="4" s="1"/>
  <c r="N73" i="4"/>
  <c r="O73" i="4" s="1"/>
  <c r="Q57" i="4"/>
  <c r="R57" i="4" s="1"/>
  <c r="N57" i="4"/>
  <c r="O57" i="4" s="1"/>
  <c r="Q41" i="4"/>
  <c r="R41" i="4" s="1"/>
  <c r="N41" i="4"/>
  <c r="O41" i="4" s="1"/>
  <c r="Q25" i="4"/>
  <c r="N25" i="4"/>
  <c r="Q7" i="4"/>
  <c r="R7" i="4" s="1"/>
  <c r="N7" i="4"/>
  <c r="Q140" i="4"/>
  <c r="R140" i="4" s="1"/>
  <c r="N140" i="4"/>
  <c r="O140" i="4" s="1"/>
  <c r="N93" i="4"/>
  <c r="O93" i="4" s="1"/>
  <c r="Q93" i="4"/>
  <c r="R93" i="4" s="1"/>
  <c r="N88" i="4"/>
  <c r="O88" i="4" s="1"/>
  <c r="Q88" i="4"/>
  <c r="R88" i="4" s="1"/>
  <c r="N72" i="4"/>
  <c r="O72" i="4" s="1"/>
  <c r="Q72" i="4"/>
  <c r="R72" i="4" s="1"/>
  <c r="N56" i="4"/>
  <c r="O56" i="4" s="1"/>
  <c r="Q56" i="4"/>
  <c r="R56" i="4" s="1"/>
  <c r="N45" i="4"/>
  <c r="O45" i="4" s="1"/>
  <c r="Q45" i="4"/>
  <c r="R45" i="4" s="1"/>
  <c r="N40" i="4"/>
  <c r="O40" i="4" s="1"/>
  <c r="Q40" i="4"/>
  <c r="R40" i="4" s="1"/>
  <c r="N29" i="4"/>
  <c r="Q29" i="4"/>
  <c r="N24" i="4"/>
  <c r="Q24" i="4"/>
  <c r="N12" i="4"/>
  <c r="Q12" i="4"/>
  <c r="R12" i="4" s="1"/>
  <c r="Q150" i="4"/>
  <c r="R150" i="4" s="1"/>
  <c r="N150" i="4"/>
  <c r="O150" i="4" s="1"/>
  <c r="B139" i="4"/>
  <c r="H4" i="27"/>
  <c r="N134" i="4"/>
  <c r="Q134" i="4"/>
  <c r="R134" i="4" s="1"/>
  <c r="N128" i="4"/>
  <c r="Q128" i="4"/>
  <c r="R128" i="4" s="1"/>
  <c r="AJ13" i="1"/>
  <c r="F8" i="4" s="1"/>
  <c r="AL48" i="1"/>
  <c r="H43" i="4" s="1"/>
  <c r="AJ51" i="1"/>
  <c r="F46" i="4" s="1"/>
  <c r="AK26" i="18"/>
  <c r="AL93" i="1"/>
  <c r="H88" i="4" s="1"/>
  <c r="AO48" i="1"/>
  <c r="AK8" i="18"/>
  <c r="D56" i="4"/>
  <c r="D46" i="4"/>
  <c r="V4" i="18"/>
  <c r="V3" i="18"/>
  <c r="Q87" i="4"/>
  <c r="R87" i="4" s="1"/>
  <c r="N87" i="4"/>
  <c r="O87" i="4" s="1"/>
  <c r="Q71" i="4"/>
  <c r="R71" i="4" s="1"/>
  <c r="N71" i="4"/>
  <c r="O71" i="4" s="1"/>
  <c r="Q55" i="4"/>
  <c r="R55" i="4" s="1"/>
  <c r="N55" i="4"/>
  <c r="O55" i="4" s="1"/>
  <c r="Q39" i="4"/>
  <c r="N39" i="4"/>
  <c r="O39" i="4" s="1"/>
  <c r="Q23" i="4"/>
  <c r="N23" i="4"/>
  <c r="N5" i="4"/>
  <c r="Q5" i="4"/>
  <c r="R5" i="4" s="1"/>
  <c r="Q138" i="4"/>
  <c r="R138" i="4" s="1"/>
  <c r="N138" i="4"/>
  <c r="N133" i="4"/>
  <c r="D32" i="4"/>
  <c r="AI37" i="1"/>
  <c r="E32" i="4" s="1"/>
  <c r="AH16" i="18"/>
  <c r="H136" i="4" s="1"/>
  <c r="AG16" i="18"/>
  <c r="G136" i="4" s="1"/>
  <c r="AF26" i="18"/>
  <c r="F146" i="4" s="1"/>
  <c r="D8" i="4"/>
  <c r="AO37" i="1"/>
  <c r="G46" i="4"/>
  <c r="AO84" i="1"/>
  <c r="Q83" i="4"/>
  <c r="R83" i="4" s="1"/>
  <c r="Q42" i="4"/>
  <c r="R42" i="4" s="1"/>
  <c r="Q19" i="4"/>
  <c r="R19" i="4" s="1"/>
  <c r="Q97" i="4"/>
  <c r="R97" i="4" s="1"/>
  <c r="N97" i="4"/>
  <c r="O97" i="4" s="1"/>
  <c r="Q65" i="4"/>
  <c r="R65" i="4" s="1"/>
  <c r="N65" i="4"/>
  <c r="O65" i="4" s="1"/>
  <c r="Q49" i="4"/>
  <c r="R49" i="4" s="1"/>
  <c r="N49" i="4"/>
  <c r="O49" i="4" s="1"/>
  <c r="Q33" i="4"/>
  <c r="N33" i="4"/>
  <c r="O33" i="4" s="1"/>
  <c r="Q17" i="4"/>
  <c r="R17" i="4" s="1"/>
  <c r="N17" i="4"/>
  <c r="N148" i="4"/>
  <c r="O148" i="4" s="1"/>
  <c r="Q148" i="4"/>
  <c r="R148" i="4" s="1"/>
  <c r="N96" i="4"/>
  <c r="O96" i="4" s="1"/>
  <c r="Q96" i="4"/>
  <c r="R96" i="4" s="1"/>
  <c r="N85" i="4"/>
  <c r="O85" i="4" s="1"/>
  <c r="Q85" i="4"/>
  <c r="R85" i="4" s="1"/>
  <c r="N80" i="4"/>
  <c r="O80" i="4" s="1"/>
  <c r="Q80" i="4"/>
  <c r="R80" i="4" s="1"/>
  <c r="N69" i="4"/>
  <c r="O69" i="4" s="1"/>
  <c r="Q69" i="4"/>
  <c r="R69" i="4" s="1"/>
  <c r="N64" i="4"/>
  <c r="O64" i="4" s="1"/>
  <c r="Q64" i="4"/>
  <c r="R64" i="4" s="1"/>
  <c r="N53" i="4"/>
  <c r="O53" i="4" s="1"/>
  <c r="Q53" i="4"/>
  <c r="R53" i="4" s="1"/>
  <c r="N48" i="4"/>
  <c r="O48" i="4" s="1"/>
  <c r="Q48" i="4"/>
  <c r="R48" i="4" s="1"/>
  <c r="N37" i="4"/>
  <c r="O37" i="4" s="1"/>
  <c r="Q37" i="4"/>
  <c r="N32" i="4"/>
  <c r="O32" i="4" s="1"/>
  <c r="Q32" i="4"/>
  <c r="N21" i="4"/>
  <c r="Q21" i="4"/>
  <c r="N16" i="4"/>
  <c r="Q16" i="4"/>
  <c r="R16" i="4" s="1"/>
  <c r="N9" i="4"/>
  <c r="Q9" i="4"/>
  <c r="R9" i="4" s="1"/>
  <c r="N3" i="4"/>
  <c r="Q3" i="4"/>
  <c r="N147" i="4"/>
  <c r="O147" i="4" s="1"/>
  <c r="Q147" i="4"/>
  <c r="R147" i="4" s="1"/>
  <c r="N136" i="4"/>
  <c r="Q136" i="4"/>
  <c r="R136" i="4" s="1"/>
  <c r="AK16" i="18"/>
  <c r="AO61" i="1"/>
  <c r="G70" i="4"/>
  <c r="Q99" i="4"/>
  <c r="R99" i="4" s="1"/>
  <c r="Q58" i="4"/>
  <c r="R58" i="4" s="1"/>
  <c r="Q95" i="4"/>
  <c r="R95" i="4" s="1"/>
  <c r="N95" i="4"/>
  <c r="O95" i="4" s="1"/>
  <c r="Q79" i="4"/>
  <c r="R79" i="4" s="1"/>
  <c r="N79" i="4"/>
  <c r="O79" i="4" s="1"/>
  <c r="Q63" i="4"/>
  <c r="R63" i="4" s="1"/>
  <c r="N63" i="4"/>
  <c r="O63" i="4" s="1"/>
  <c r="Q47" i="4"/>
  <c r="R47" i="4" s="1"/>
  <c r="N47" i="4"/>
  <c r="O47" i="4" s="1"/>
  <c r="Q31" i="4"/>
  <c r="R31" i="4" s="1"/>
  <c r="N31" i="4"/>
  <c r="Q15" i="4"/>
  <c r="R15" i="4" s="1"/>
  <c r="N15" i="4"/>
  <c r="N8" i="4"/>
  <c r="Q146" i="4"/>
  <c r="R146" i="4" s="1"/>
  <c r="N146" i="4"/>
  <c r="O146" i="4" s="1"/>
  <c r="N141" i="4"/>
  <c r="O141" i="4" s="1"/>
  <c r="Q130" i="4"/>
  <c r="R130" i="4" s="1"/>
  <c r="N130" i="4"/>
  <c r="Q100" i="4"/>
  <c r="R100" i="4" s="1"/>
  <c r="Q92" i="4"/>
  <c r="R92" i="4" s="1"/>
  <c r="Q76" i="4"/>
  <c r="R76" i="4" s="1"/>
  <c r="Q68" i="4"/>
  <c r="R68" i="4" s="1"/>
  <c r="Q52" i="4"/>
  <c r="R52" i="4" s="1"/>
  <c r="Q36" i="4"/>
  <c r="Q28" i="4"/>
  <c r="B118" i="4"/>
  <c r="AF129" i="1"/>
  <c r="B124" i="4"/>
  <c r="AF130" i="1"/>
  <c r="B125" i="4"/>
  <c r="K4" i="34"/>
  <c r="T4" i="34" s="1"/>
  <c r="C85" i="34"/>
  <c r="C125" i="34"/>
  <c r="C109" i="34"/>
  <c r="AE12" i="1"/>
  <c r="AD12" i="1"/>
  <c r="AC12" i="1"/>
  <c r="AE66" i="1"/>
  <c r="AG66" i="1" s="1"/>
  <c r="C61" i="4" s="1"/>
  <c r="AD66" i="1"/>
  <c r="AC66" i="1"/>
  <c r="AE82" i="1"/>
  <c r="AG82" i="1" s="1"/>
  <c r="C77" i="4" s="1"/>
  <c r="AD82" i="1"/>
  <c r="AC82" i="1"/>
  <c r="AE108" i="1"/>
  <c r="AG108" i="1" s="1"/>
  <c r="C103" i="4" s="1"/>
  <c r="AD108" i="1"/>
  <c r="AC108" i="1"/>
  <c r="AE124" i="1"/>
  <c r="AD124" i="1"/>
  <c r="AC124" i="1"/>
  <c r="AE8" i="1"/>
  <c r="AD8" i="1"/>
  <c r="AC8" i="1"/>
  <c r="AE78" i="1"/>
  <c r="AD78" i="1"/>
  <c r="AC78" i="1"/>
  <c r="AE94" i="1"/>
  <c r="AD94" i="1"/>
  <c r="AC94" i="1"/>
  <c r="AE104" i="1"/>
  <c r="AG104" i="1" s="1"/>
  <c r="C99" i="4" s="1"/>
  <c r="AD104" i="1"/>
  <c r="AC104" i="1"/>
  <c r="AE120" i="1"/>
  <c r="AG120" i="1" s="1"/>
  <c r="C115" i="4" s="1"/>
  <c r="AD120" i="1"/>
  <c r="AC120" i="1"/>
  <c r="AE14" i="1"/>
  <c r="AD14" i="1"/>
  <c r="AC14" i="1"/>
  <c r="AE18" i="1"/>
  <c r="AD18" i="1"/>
  <c r="AC18" i="1"/>
  <c r="AE22" i="1"/>
  <c r="AD22" i="1"/>
  <c r="AC22" i="1"/>
  <c r="AE26" i="1"/>
  <c r="AD26" i="1"/>
  <c r="AC26" i="1"/>
  <c r="AE30" i="1"/>
  <c r="AD30" i="1"/>
  <c r="AC30" i="1"/>
  <c r="AE34" i="1"/>
  <c r="AD34" i="1"/>
  <c r="AC34" i="1"/>
  <c r="AE38" i="1"/>
  <c r="AD38" i="1"/>
  <c r="AC38" i="1"/>
  <c r="AE42" i="1"/>
  <c r="AD42" i="1"/>
  <c r="AC42" i="1"/>
  <c r="AE46" i="1"/>
  <c r="AD46" i="1"/>
  <c r="AC46" i="1"/>
  <c r="AE50" i="1"/>
  <c r="AD50" i="1"/>
  <c r="AC50" i="1"/>
  <c r="AE68" i="1"/>
  <c r="AG68" i="1" s="1"/>
  <c r="C63" i="4" s="1"/>
  <c r="AD68" i="1"/>
  <c r="AC68" i="1"/>
  <c r="AE84" i="1"/>
  <c r="AD84" i="1"/>
  <c r="AC84" i="1"/>
  <c r="AE110" i="1"/>
  <c r="AD110" i="1"/>
  <c r="AC110" i="1"/>
  <c r="AE126" i="1"/>
  <c r="AG126" i="1" s="1"/>
  <c r="C121" i="4" s="1"/>
  <c r="AD126" i="1"/>
  <c r="AC126" i="1"/>
  <c r="AE130" i="1"/>
  <c r="AD130" i="1"/>
  <c r="AC130" i="1"/>
  <c r="AE54" i="1"/>
  <c r="AD54" i="1"/>
  <c r="AC54" i="1"/>
  <c r="AE58" i="1"/>
  <c r="AD58" i="1"/>
  <c r="AC58" i="1"/>
  <c r="AE62" i="1"/>
  <c r="AD62" i="1"/>
  <c r="AC62" i="1"/>
  <c r="AE72" i="1"/>
  <c r="AD72" i="1"/>
  <c r="AC72" i="1"/>
  <c r="AE88" i="1"/>
  <c r="AG88" i="1" s="1"/>
  <c r="C83" i="4" s="1"/>
  <c r="AD88" i="1"/>
  <c r="AC88" i="1"/>
  <c r="AE98" i="1"/>
  <c r="AG98" i="1" s="1"/>
  <c r="C93" i="4" s="1"/>
  <c r="AD98" i="1"/>
  <c r="AC98" i="1"/>
  <c r="AE114" i="1"/>
  <c r="AG114" i="1" s="1"/>
  <c r="C109" i="4" s="1"/>
  <c r="AD114" i="1"/>
  <c r="AC114" i="1"/>
  <c r="AE16" i="1"/>
  <c r="AD16" i="1"/>
  <c r="AC16" i="1"/>
  <c r="AE20" i="1"/>
  <c r="AD20" i="1"/>
  <c r="AC20" i="1"/>
  <c r="AE24" i="1"/>
  <c r="AD24" i="1"/>
  <c r="AC24" i="1"/>
  <c r="AE28" i="1"/>
  <c r="AD28" i="1"/>
  <c r="AC28" i="1"/>
  <c r="AE32" i="1"/>
  <c r="AD32" i="1"/>
  <c r="AC32" i="1"/>
  <c r="AE36" i="1"/>
  <c r="AD36" i="1"/>
  <c r="AC36" i="1"/>
  <c r="AE40" i="1"/>
  <c r="AG40" i="1" s="1"/>
  <c r="C35" i="4" s="1"/>
  <c r="AD40" i="1"/>
  <c r="AC40" i="1"/>
  <c r="AE44" i="1"/>
  <c r="AD44" i="1"/>
  <c r="AC44" i="1"/>
  <c r="AE48" i="1"/>
  <c r="AD48" i="1"/>
  <c r="AC48" i="1"/>
  <c r="AE76" i="1"/>
  <c r="AD76" i="1"/>
  <c r="AC76" i="1"/>
  <c r="AE92" i="1"/>
  <c r="AD92" i="1"/>
  <c r="AC92" i="1"/>
  <c r="AE102" i="1"/>
  <c r="AG102" i="1" s="1"/>
  <c r="C97" i="4" s="1"/>
  <c r="AD102" i="1"/>
  <c r="AC102" i="1"/>
  <c r="AE118" i="1"/>
  <c r="AG118" i="1" s="1"/>
  <c r="C113" i="4" s="1"/>
  <c r="AD118" i="1"/>
  <c r="AC118" i="1"/>
  <c r="AE128" i="1"/>
  <c r="AG128" i="1" s="1"/>
  <c r="C123" i="4" s="1"/>
  <c r="AD128" i="1"/>
  <c r="AC128" i="1"/>
  <c r="AE52" i="1"/>
  <c r="AD52" i="1"/>
  <c r="AC52" i="1"/>
  <c r="AE70" i="1"/>
  <c r="AG70" i="1" s="1"/>
  <c r="C65" i="4" s="1"/>
  <c r="AD70" i="1"/>
  <c r="AC70" i="1"/>
  <c r="AE86" i="1"/>
  <c r="AD86" i="1"/>
  <c r="AC86" i="1"/>
  <c r="AE96" i="1"/>
  <c r="AD96" i="1"/>
  <c r="AC96" i="1"/>
  <c r="AE112" i="1"/>
  <c r="AG112" i="1" s="1"/>
  <c r="C107" i="4" s="1"/>
  <c r="AD112" i="1"/>
  <c r="AC112" i="1"/>
  <c r="AE10" i="1"/>
  <c r="AD10" i="1"/>
  <c r="AC10" i="1"/>
  <c r="AE56" i="1"/>
  <c r="AG56" i="1" s="1"/>
  <c r="C51" i="4" s="1"/>
  <c r="AD56" i="1"/>
  <c r="AC56" i="1"/>
  <c r="AE60" i="1"/>
  <c r="AD60" i="1"/>
  <c r="AC60" i="1"/>
  <c r="AE64" i="1"/>
  <c r="AG64" i="1" s="1"/>
  <c r="C59" i="4" s="1"/>
  <c r="AD64" i="1"/>
  <c r="AC64" i="1"/>
  <c r="AE80" i="1"/>
  <c r="AD80" i="1"/>
  <c r="AC80" i="1"/>
  <c r="AE106" i="1"/>
  <c r="AG106" i="1" s="1"/>
  <c r="C101" i="4" s="1"/>
  <c r="AD106" i="1"/>
  <c r="AC106" i="1"/>
  <c r="AE122" i="1"/>
  <c r="AG122" i="1" s="1"/>
  <c r="C117" i="4" s="1"/>
  <c r="AD122" i="1"/>
  <c r="AC122" i="1"/>
  <c r="AE74" i="1"/>
  <c r="AD74" i="1"/>
  <c r="AC74" i="1"/>
  <c r="AE90" i="1"/>
  <c r="AD90" i="1"/>
  <c r="AC90" i="1"/>
  <c r="AE100" i="1"/>
  <c r="AD100" i="1"/>
  <c r="AC100" i="1"/>
  <c r="AE116" i="1"/>
  <c r="AG116" i="1" s="1"/>
  <c r="C111" i="4" s="1"/>
  <c r="AD116" i="1"/>
  <c r="AC116" i="1"/>
  <c r="AR4" i="34"/>
  <c r="C20" i="34" l="1"/>
  <c r="A21" i="34"/>
  <c r="AG27" i="1"/>
  <c r="C22" i="4" s="1"/>
  <c r="AG47" i="1"/>
  <c r="C42" i="4" s="1"/>
  <c r="AG37" i="1"/>
  <c r="C32" i="4" s="1"/>
  <c r="C100" i="34"/>
  <c r="AG24" i="1"/>
  <c r="C19" i="4" s="1"/>
  <c r="C124" i="34"/>
  <c r="C106" i="34"/>
  <c r="C122" i="34"/>
  <c r="AG105" i="1"/>
  <c r="C100" i="4" s="1"/>
  <c r="AH17" i="18"/>
  <c r="H137" i="4" s="1"/>
  <c r="AG84" i="1"/>
  <c r="C79" i="4" s="1"/>
  <c r="AH11" i="18"/>
  <c r="H131" i="4" s="1"/>
  <c r="AH13" i="18"/>
  <c r="H133" i="4" s="1"/>
  <c r="AH15" i="18"/>
  <c r="H135" i="4" s="1"/>
  <c r="AH12" i="18"/>
  <c r="H132" i="4" s="1"/>
  <c r="AG90" i="1"/>
  <c r="C85" i="4" s="1"/>
  <c r="Q112" i="4"/>
  <c r="R112" i="4" s="1"/>
  <c r="AL13" i="1"/>
  <c r="H8" i="4" s="1"/>
  <c r="AL9" i="1"/>
  <c r="H4" i="4" s="1"/>
  <c r="AL26" i="1"/>
  <c r="H21" i="4" s="1"/>
  <c r="AL32" i="1"/>
  <c r="H27" i="4" s="1"/>
  <c r="AL34" i="1"/>
  <c r="H29" i="4" s="1"/>
  <c r="AL23" i="1"/>
  <c r="H18" i="4" s="1"/>
  <c r="AL33" i="1"/>
  <c r="H28" i="4" s="1"/>
  <c r="AL44" i="1"/>
  <c r="H39" i="4" s="1"/>
  <c r="AL14" i="1"/>
  <c r="H9" i="4" s="1"/>
  <c r="AL24" i="1"/>
  <c r="H19" i="4" s="1"/>
  <c r="AL38" i="1"/>
  <c r="H33" i="4" s="1"/>
  <c r="AL15" i="1"/>
  <c r="H10" i="4" s="1"/>
  <c r="AL19" i="1"/>
  <c r="H14" i="4" s="1"/>
  <c r="AL40" i="1"/>
  <c r="H35" i="4" s="1"/>
  <c r="AH4" i="34"/>
  <c r="AJ3" i="34"/>
  <c r="AL28" i="1"/>
  <c r="H23" i="4" s="1"/>
  <c r="AL37" i="1"/>
  <c r="H32" i="4" s="1"/>
  <c r="AL31" i="1"/>
  <c r="H26" i="4" s="1"/>
  <c r="AL20" i="1"/>
  <c r="H15" i="4" s="1"/>
  <c r="AL17" i="1"/>
  <c r="H12" i="4" s="1"/>
  <c r="AL36" i="1"/>
  <c r="H31" i="4" s="1"/>
  <c r="AL43" i="1"/>
  <c r="H38" i="4" s="1"/>
  <c r="AH5" i="34"/>
  <c r="AJ5" i="34" s="1"/>
  <c r="AL16" i="1"/>
  <c r="H11" i="4" s="1"/>
  <c r="AL30" i="1"/>
  <c r="H25" i="4" s="1"/>
  <c r="AG57" i="1"/>
  <c r="C52" i="4" s="1"/>
  <c r="AL11" i="1"/>
  <c r="H6" i="4" s="1"/>
  <c r="AH6" i="34"/>
  <c r="AJ6" i="34" s="1"/>
  <c r="AL8" i="1"/>
  <c r="H3" i="4" s="1"/>
  <c r="AL41" i="1"/>
  <c r="H36" i="4" s="1"/>
  <c r="AL10" i="1"/>
  <c r="H5" i="4" s="1"/>
  <c r="AL42" i="1"/>
  <c r="H37" i="4" s="1"/>
  <c r="AL25" i="1"/>
  <c r="H20" i="4" s="1"/>
  <c r="AL22" i="1"/>
  <c r="H17" i="4" s="1"/>
  <c r="AL18" i="1"/>
  <c r="H13" i="4" s="1"/>
  <c r="AL35" i="1"/>
  <c r="H30" i="4" s="1"/>
  <c r="AL39" i="1"/>
  <c r="H34" i="4" s="1"/>
  <c r="AL12" i="1"/>
  <c r="H7" i="4" s="1"/>
  <c r="AL29" i="1"/>
  <c r="H24" i="4" s="1"/>
  <c r="AL27" i="1"/>
  <c r="H22" i="4" s="1"/>
  <c r="AG23" i="1"/>
  <c r="C18" i="4" s="1"/>
  <c r="C18" i="34"/>
  <c r="A32" i="34"/>
  <c r="C32" i="34" s="1"/>
  <c r="AG33" i="1"/>
  <c r="C28" i="4" s="1"/>
  <c r="C80" i="34"/>
  <c r="AG21" i="1"/>
  <c r="C16" i="4" s="1"/>
  <c r="AG13" i="1"/>
  <c r="C8" i="4" s="1"/>
  <c r="C79" i="34"/>
  <c r="C86" i="34"/>
  <c r="C116" i="34"/>
  <c r="AG7" i="1"/>
  <c r="C2" i="4" s="1"/>
  <c r="C103" i="34"/>
  <c r="C107" i="34"/>
  <c r="C118" i="34"/>
  <c r="C97" i="34"/>
  <c r="C104" i="34"/>
  <c r="C89" i="34"/>
  <c r="E3" i="27"/>
  <c r="E4" i="27"/>
  <c r="C108" i="34"/>
  <c r="C70" i="34"/>
  <c r="U4" i="34"/>
  <c r="AG76" i="1"/>
  <c r="C71" i="4" s="1"/>
  <c r="AG20" i="1"/>
  <c r="C15" i="4" s="1"/>
  <c r="AG131" i="1"/>
  <c r="C126" i="4" s="1"/>
  <c r="C57" i="34"/>
  <c r="AG78" i="1"/>
  <c r="C73" i="4" s="1"/>
  <c r="N81" i="4"/>
  <c r="O81" i="4" s="1"/>
  <c r="Q77" i="4"/>
  <c r="R77" i="4" s="1"/>
  <c r="Q101" i="4"/>
  <c r="R101" i="4" s="1"/>
  <c r="AG10" i="1"/>
  <c r="C5" i="4" s="1"/>
  <c r="AG28" i="1"/>
  <c r="C23" i="4" s="1"/>
  <c r="AG62" i="1"/>
  <c r="C57" i="4" s="1"/>
  <c r="AG18" i="1"/>
  <c r="C13" i="4" s="1"/>
  <c r="Q60" i="4"/>
  <c r="R60" i="4" s="1"/>
  <c r="AG31" i="1"/>
  <c r="C26" i="4" s="1"/>
  <c r="AG87" i="1"/>
  <c r="C82" i="4" s="1"/>
  <c r="C63" i="34"/>
  <c r="AG86" i="1"/>
  <c r="C81" i="4" s="1"/>
  <c r="AG38" i="1"/>
  <c r="C33" i="4" s="1"/>
  <c r="AG12" i="1"/>
  <c r="C7" i="4" s="1"/>
  <c r="AG44" i="1"/>
  <c r="C39" i="4" s="1"/>
  <c r="C66" i="34"/>
  <c r="AG15" i="1"/>
  <c r="C10" i="4" s="1"/>
  <c r="AG17" i="1"/>
  <c r="C12" i="4" s="1"/>
  <c r="AG50" i="1"/>
  <c r="C45" i="4" s="1"/>
  <c r="AG59" i="1"/>
  <c r="C54" i="4" s="1"/>
  <c r="AG71" i="1"/>
  <c r="C66" i="4" s="1"/>
  <c r="AG8" i="1"/>
  <c r="C3" i="4" s="1"/>
  <c r="C59" i="34"/>
  <c r="C88" i="34"/>
  <c r="C56" i="34"/>
  <c r="C62" i="34"/>
  <c r="C114" i="34"/>
  <c r="C120" i="34"/>
  <c r="C72" i="34"/>
  <c r="C91" i="34"/>
  <c r="C123" i="34"/>
  <c r="C84" i="34"/>
  <c r="C105" i="34"/>
  <c r="Q13" i="4"/>
  <c r="R13" i="4" s="1"/>
  <c r="AG95" i="1"/>
  <c r="C90" i="4" s="1"/>
  <c r="AG58" i="1"/>
  <c r="C53" i="4" s="1"/>
  <c r="AG14" i="1"/>
  <c r="C9" i="4" s="1"/>
  <c r="AG92" i="1"/>
  <c r="C87" i="4" s="1"/>
  <c r="AG34" i="1"/>
  <c r="C29" i="4" s="1"/>
  <c r="AG80" i="1"/>
  <c r="C75" i="4" s="1"/>
  <c r="N61" i="4"/>
  <c r="O61" i="4" s="1"/>
  <c r="N126" i="4"/>
  <c r="O126" i="4" s="1"/>
  <c r="AG52" i="1"/>
  <c r="C47" i="4" s="1"/>
  <c r="AG110" i="1"/>
  <c r="C105" i="4" s="1"/>
  <c r="Q90" i="4"/>
  <c r="R90" i="4" s="1"/>
  <c r="Q145" i="4"/>
  <c r="R145" i="4" s="1"/>
  <c r="C94" i="34"/>
  <c r="C99" i="34"/>
  <c r="AG100" i="1"/>
  <c r="C95" i="4" s="1"/>
  <c r="AG32" i="1"/>
  <c r="C27" i="4" s="1"/>
  <c r="AG124" i="1"/>
  <c r="C119" i="4" s="1"/>
  <c r="C74" i="34"/>
  <c r="C60" i="34"/>
  <c r="C112" i="34"/>
  <c r="AL7" i="1"/>
  <c r="H2" i="4" s="1"/>
  <c r="AG11" i="1"/>
  <c r="C6" i="4" s="1"/>
  <c r="Q54" i="4"/>
  <c r="R54" i="4" s="1"/>
  <c r="C102" i="34"/>
  <c r="AJ115" i="34"/>
  <c r="C55" i="34"/>
  <c r="C98" i="34"/>
  <c r="C111" i="34"/>
  <c r="AJ105" i="34"/>
  <c r="C77" i="34"/>
  <c r="C53" i="34"/>
  <c r="C75" i="34"/>
  <c r="C54" i="34"/>
  <c r="AJ54" i="34"/>
  <c r="C67" i="34"/>
  <c r="C96" i="34"/>
  <c r="AJ89" i="34"/>
  <c r="C101" i="34"/>
  <c r="C69" i="34"/>
  <c r="C64" i="34"/>
  <c r="C95" i="34"/>
  <c r="C121" i="34"/>
  <c r="C71" i="34"/>
  <c r="AG35" i="1"/>
  <c r="C30" i="4" s="1"/>
  <c r="AJ108" i="34"/>
  <c r="AG19" i="1"/>
  <c r="C14" i="4" s="1"/>
  <c r="AJ102" i="34"/>
  <c r="AJ57" i="34"/>
  <c r="AJ86" i="34"/>
  <c r="AJ73" i="34"/>
  <c r="AG74" i="1"/>
  <c r="C69" i="4" s="1"/>
  <c r="AG46" i="1"/>
  <c r="C41" i="4" s="1"/>
  <c r="N122" i="4"/>
  <c r="O122" i="4" s="1"/>
  <c r="AG29" i="1"/>
  <c r="C24" i="4" s="1"/>
  <c r="AJ121" i="34"/>
  <c r="AJ70" i="34"/>
  <c r="Q20" i="4"/>
  <c r="R20" i="4" s="1"/>
  <c r="AG53" i="1"/>
  <c r="C48" i="4" s="1"/>
  <c r="C119" i="34"/>
  <c r="C87" i="34"/>
  <c r="C90" i="34"/>
  <c r="C83" i="34"/>
  <c r="C61" i="34"/>
  <c r="C52" i="34"/>
  <c r="AJ98" i="34"/>
  <c r="AJ120" i="34"/>
  <c r="C115" i="34"/>
  <c r="C92" i="34"/>
  <c r="AJ112" i="34"/>
  <c r="C3" i="34"/>
  <c r="AG94" i="1"/>
  <c r="C89" i="4" s="1"/>
  <c r="AG16" i="1"/>
  <c r="C11" i="4" s="1"/>
  <c r="AG22" i="1"/>
  <c r="C17" i="4" s="1"/>
  <c r="N104" i="4"/>
  <c r="O104" i="4" s="1"/>
  <c r="Q2" i="4"/>
  <c r="R2" i="4" s="1"/>
  <c r="AG96" i="1"/>
  <c r="C91" i="4" s="1"/>
  <c r="AG54" i="1"/>
  <c r="C49" i="4" s="1"/>
  <c r="AG42" i="1"/>
  <c r="C37" i="4" s="1"/>
  <c r="Q84" i="4"/>
  <c r="R84" i="4" s="1"/>
  <c r="AG129" i="1"/>
  <c r="C124" i="4" s="1"/>
  <c r="Q44" i="4"/>
  <c r="R44" i="4" s="1"/>
  <c r="AJ118" i="34"/>
  <c r="AG43" i="1"/>
  <c r="C38" i="4" s="1"/>
  <c r="N120" i="4"/>
  <c r="O120" i="4" s="1"/>
  <c r="AG45" i="1"/>
  <c r="C40" i="4" s="1"/>
  <c r="Q78" i="4"/>
  <c r="R78" i="4" s="1"/>
  <c r="N113" i="4"/>
  <c r="O113" i="4" s="1"/>
  <c r="AG30" i="1"/>
  <c r="C25" i="4" s="1"/>
  <c r="N111" i="4"/>
  <c r="O111" i="4" s="1"/>
  <c r="Q105" i="4"/>
  <c r="R105" i="4" s="1"/>
  <c r="N105" i="4"/>
  <c r="O105" i="4" s="1"/>
  <c r="AG48" i="1"/>
  <c r="C43" i="4" s="1"/>
  <c r="C110" i="34"/>
  <c r="N106" i="4"/>
  <c r="O106" i="4" s="1"/>
  <c r="AG60" i="1"/>
  <c r="C55" i="4" s="1"/>
  <c r="AG26" i="1"/>
  <c r="C21" i="4" s="1"/>
  <c r="N123" i="4"/>
  <c r="O123" i="4" s="1"/>
  <c r="AG72" i="1"/>
  <c r="C67" i="4" s="1"/>
  <c r="N107" i="4"/>
  <c r="O107" i="4" s="1"/>
  <c r="Q107" i="4"/>
  <c r="R107" i="4" s="1"/>
  <c r="Q103" i="4"/>
  <c r="R103" i="4" s="1"/>
  <c r="N109" i="4"/>
  <c r="O109" i="4" s="1"/>
  <c r="Q109" i="4"/>
  <c r="R109" i="4" s="1"/>
  <c r="AG36" i="1"/>
  <c r="C31" i="4" s="1"/>
  <c r="Q115" i="4"/>
  <c r="R115" i="4" s="1"/>
  <c r="N115" i="4"/>
  <c r="O115" i="4" s="1"/>
  <c r="Q116" i="4"/>
  <c r="R116" i="4" s="1"/>
  <c r="N116" i="4"/>
  <c r="O116" i="4" s="1"/>
  <c r="Q108" i="4"/>
  <c r="R108" i="4" s="1"/>
  <c r="N108" i="4"/>
  <c r="O108" i="4" s="1"/>
  <c r="N121" i="4"/>
  <c r="O121" i="4" s="1"/>
  <c r="Q121" i="4"/>
  <c r="R121" i="4" s="1"/>
  <c r="Q117" i="4"/>
  <c r="R117" i="4" s="1"/>
  <c r="N117" i="4"/>
  <c r="O117" i="4" s="1"/>
  <c r="N110" i="4"/>
  <c r="O110" i="4" s="1"/>
  <c r="Q110" i="4"/>
  <c r="R110" i="4" s="1"/>
  <c r="N102" i="4"/>
  <c r="O102" i="4" s="1"/>
  <c r="Q102" i="4"/>
  <c r="R102" i="4" s="1"/>
  <c r="N114" i="4"/>
  <c r="O114" i="4" s="1"/>
  <c r="Q114" i="4"/>
  <c r="R114" i="4" s="1"/>
  <c r="AR5" i="34"/>
  <c r="N125" i="4"/>
  <c r="O125" i="4" s="1"/>
  <c r="Q125" i="4"/>
  <c r="R125" i="4" s="1"/>
  <c r="AG130" i="1"/>
  <c r="C125" i="4" s="1"/>
  <c r="Q124" i="4"/>
  <c r="R124" i="4" s="1"/>
  <c r="N124" i="4"/>
  <c r="O124" i="4" s="1"/>
  <c r="N118" i="4"/>
  <c r="O118" i="4" s="1"/>
  <c r="Q118" i="4"/>
  <c r="R118" i="4" s="1"/>
  <c r="Q139" i="4"/>
  <c r="R139" i="4" s="1"/>
  <c r="N139" i="4"/>
  <c r="O139" i="4" s="1"/>
  <c r="K5" i="34"/>
  <c r="R24" i="4" l="1"/>
  <c r="R27" i="4"/>
  <c r="C21" i="34"/>
  <c r="A22" i="34"/>
  <c r="A23" i="34"/>
  <c r="C23" i="34" s="1"/>
  <c r="R26" i="4"/>
  <c r="R21" i="4"/>
  <c r="R23" i="4"/>
  <c r="R28" i="4"/>
  <c r="R25" i="4"/>
  <c r="R22" i="4"/>
  <c r="R29" i="4"/>
  <c r="A33" i="34"/>
  <c r="O9" i="4"/>
  <c r="O15" i="4"/>
  <c r="O18" i="4"/>
  <c r="O22" i="4"/>
  <c r="O26" i="4"/>
  <c r="O25" i="4"/>
  <c r="O23" i="4"/>
  <c r="R39" i="4"/>
  <c r="R37" i="4"/>
  <c r="O133" i="4"/>
  <c r="AJ4" i="34"/>
  <c r="O5" i="4"/>
  <c r="O8" i="4"/>
  <c r="O12" i="4"/>
  <c r="O24" i="4"/>
  <c r="O31" i="4"/>
  <c r="O21" i="4"/>
  <c r="R32" i="4"/>
  <c r="R33" i="4"/>
  <c r="O134" i="4"/>
  <c r="O4" i="4"/>
  <c r="O3" i="4"/>
  <c r="O10" i="4"/>
  <c r="O14" i="4"/>
  <c r="O19" i="4"/>
  <c r="O20" i="4"/>
  <c r="O28" i="4"/>
  <c r="O30" i="4"/>
  <c r="R34" i="4"/>
  <c r="R36" i="4"/>
  <c r="O132" i="4"/>
  <c r="O135" i="4"/>
  <c r="O136" i="4"/>
  <c r="AH7" i="34"/>
  <c r="O6" i="4"/>
  <c r="O7" i="4"/>
  <c r="O11" i="4"/>
  <c r="O13" i="4"/>
  <c r="O16" i="4"/>
  <c r="O17" i="4"/>
  <c r="O27" i="4"/>
  <c r="O29" i="4"/>
  <c r="R35" i="4"/>
  <c r="R38" i="4"/>
  <c r="O131" i="4"/>
  <c r="O137" i="4"/>
  <c r="O138" i="4"/>
  <c r="T5" i="34"/>
  <c r="U5" i="34"/>
  <c r="O129" i="4"/>
  <c r="O127" i="4"/>
  <c r="O130" i="4"/>
  <c r="O128" i="4"/>
  <c r="R3" i="4"/>
  <c r="O2" i="4"/>
  <c r="K6" i="34"/>
  <c r="AR6" i="34"/>
  <c r="C22" i="34" l="1"/>
  <c r="A24" i="34"/>
  <c r="A28" i="34"/>
  <c r="S2" i="4"/>
  <c r="A34" i="34"/>
  <c r="C34" i="34" s="1"/>
  <c r="C33" i="34"/>
  <c r="AJ7" i="34"/>
  <c r="AH8" i="34"/>
  <c r="AJ8" i="34" s="1"/>
  <c r="AH9" i="34"/>
  <c r="AJ9" i="34" s="1"/>
  <c r="A35" i="34"/>
  <c r="T6" i="34"/>
  <c r="U6" i="34"/>
  <c r="P2" i="4"/>
  <c r="AR7" i="34"/>
  <c r="K7" i="34"/>
  <c r="C24" i="34" l="1"/>
  <c r="A25" i="34"/>
  <c r="C28" i="34"/>
  <c r="A29" i="34"/>
  <c r="C29" i="34" s="1"/>
  <c r="AH10" i="34"/>
  <c r="C35" i="34"/>
  <c r="A36" i="34"/>
  <c r="U7" i="34"/>
  <c r="T7" i="34"/>
  <c r="K8" i="34"/>
  <c r="AR8" i="34"/>
  <c r="C25" i="34" l="1"/>
  <c r="AJ10" i="34"/>
  <c r="A26" i="34"/>
  <c r="AH11" i="34"/>
  <c r="C36" i="34"/>
  <c r="A37" i="34"/>
  <c r="T8" i="34"/>
  <c r="U8" i="34"/>
  <c r="K9" i="34"/>
  <c r="AR9" i="34"/>
  <c r="AJ11" i="34" l="1"/>
  <c r="C26" i="34"/>
  <c r="A27" i="34"/>
  <c r="AH12" i="34"/>
  <c r="C37" i="34"/>
  <c r="A38" i="34"/>
  <c r="T9" i="34"/>
  <c r="U9" i="34"/>
  <c r="K10" i="34"/>
  <c r="AR10" i="34"/>
  <c r="C27" i="34" l="1"/>
  <c r="AH13" i="34"/>
  <c r="N5" i="34"/>
  <c r="M4" i="34"/>
  <c r="AJ12" i="34"/>
  <c r="AH14" i="34"/>
  <c r="L7" i="34"/>
  <c r="O7" i="34"/>
  <c r="C38" i="34"/>
  <c r="A39" i="34"/>
  <c r="O4" i="34" s="1"/>
  <c r="T10" i="34"/>
  <c r="U10" i="34"/>
  <c r="AR11" i="34"/>
  <c r="K11" i="34"/>
  <c r="Q4" i="34" l="1"/>
  <c r="P6" i="34"/>
  <c r="P5" i="34"/>
  <c r="AJ13" i="34"/>
  <c r="L4" i="34"/>
  <c r="L6" i="34"/>
  <c r="M7" i="34"/>
  <c r="N7" i="34"/>
  <c r="N6" i="34"/>
  <c r="N3" i="34"/>
  <c r="Q5" i="34"/>
  <c r="Q6" i="34"/>
  <c r="N8" i="34"/>
  <c r="N4" i="34"/>
  <c r="P4" i="34"/>
  <c r="L5" i="34"/>
  <c r="L3" i="34"/>
  <c r="M3" i="34"/>
  <c r="O6" i="34"/>
  <c r="P7" i="34"/>
  <c r="M5" i="34"/>
  <c r="M6" i="34"/>
  <c r="O5" i="34"/>
  <c r="L10" i="34"/>
  <c r="P8" i="34"/>
  <c r="L8" i="34"/>
  <c r="AJ14" i="34"/>
  <c r="AH15" i="34"/>
  <c r="M10" i="34"/>
  <c r="M8" i="34"/>
  <c r="Q7" i="34"/>
  <c r="L9" i="34"/>
  <c r="O10" i="34"/>
  <c r="O9" i="34"/>
  <c r="N10" i="34"/>
  <c r="P10" i="34"/>
  <c r="O8" i="34"/>
  <c r="C39" i="34"/>
  <c r="N9" i="34"/>
  <c r="P9" i="34"/>
  <c r="M9" i="34"/>
  <c r="S9" i="34"/>
  <c r="R4" i="34"/>
  <c r="R6" i="34"/>
  <c r="R3" i="34"/>
  <c r="S6" i="34"/>
  <c r="U11" i="34"/>
  <c r="T11" i="34"/>
  <c r="O11" i="34"/>
  <c r="N11" i="34"/>
  <c r="M11" i="34"/>
  <c r="L11" i="34"/>
  <c r="P11" i="34"/>
  <c r="K12" i="34"/>
  <c r="AR12" i="34"/>
  <c r="R7" i="34" l="1"/>
  <c r="Q3" i="34"/>
  <c r="O3" i="34"/>
  <c r="P3" i="34"/>
  <c r="S11" i="34"/>
  <c r="S7" i="34"/>
  <c r="Q9" i="34"/>
  <c r="AJ15" i="34"/>
  <c r="AH16" i="34"/>
  <c r="R5" i="34"/>
  <c r="S4" i="34"/>
  <c r="S5" i="34"/>
  <c r="R2" i="34"/>
  <c r="S2" i="34"/>
  <c r="Q8" i="34"/>
  <c r="Q11" i="34"/>
  <c r="R9" i="34"/>
  <c r="R11" i="34"/>
  <c r="S3" i="34"/>
  <c r="Q2" i="34"/>
  <c r="Q10" i="34"/>
  <c r="S8" i="34"/>
  <c r="R8" i="34"/>
  <c r="S10" i="34"/>
  <c r="R10" i="34"/>
  <c r="T12" i="34"/>
  <c r="U12" i="34"/>
  <c r="P12" i="34"/>
  <c r="L12" i="34"/>
  <c r="O12" i="34"/>
  <c r="M12" i="34"/>
  <c r="N12" i="34"/>
  <c r="S12" i="34"/>
  <c r="Q12" i="34"/>
  <c r="R12" i="34"/>
  <c r="AR13" i="34"/>
  <c r="K13" i="34"/>
  <c r="AH17" i="34" l="1"/>
  <c r="AH18" i="34"/>
  <c r="AJ16" i="34"/>
  <c r="T13" i="34"/>
  <c r="U13" i="34"/>
  <c r="N13" i="34"/>
  <c r="M13" i="34"/>
  <c r="L13" i="34"/>
  <c r="O13" i="34"/>
  <c r="P13" i="34"/>
  <c r="S13" i="34"/>
  <c r="R13" i="34"/>
  <c r="Q13" i="34"/>
  <c r="AR14" i="34"/>
  <c r="K14" i="34"/>
  <c r="AH19" i="34" l="1"/>
  <c r="AJ18" i="34"/>
  <c r="AJ17" i="34"/>
  <c r="T14" i="34"/>
  <c r="U14" i="34"/>
  <c r="P14" i="34"/>
  <c r="O14" i="34"/>
  <c r="L14" i="34"/>
  <c r="N14" i="34"/>
  <c r="M14" i="34"/>
  <c r="R14" i="34"/>
  <c r="Q14" i="34"/>
  <c r="S14" i="34"/>
  <c r="AR15" i="34"/>
  <c r="K15" i="34"/>
  <c r="AJ19" i="34" l="1"/>
  <c r="AH20" i="34"/>
  <c r="U15" i="34"/>
  <c r="T15" i="34"/>
  <c r="N15" i="34"/>
  <c r="L15" i="34"/>
  <c r="M15" i="34"/>
  <c r="P15" i="34"/>
  <c r="O15" i="34"/>
  <c r="Q15" i="34"/>
  <c r="S15" i="34"/>
  <c r="R15" i="34"/>
  <c r="K16" i="34"/>
  <c r="AR16" i="34"/>
  <c r="AH21" i="34" l="1"/>
  <c r="AH22" i="34"/>
  <c r="AJ20" i="34"/>
  <c r="T16" i="34"/>
  <c r="U16" i="34"/>
  <c r="O16" i="34"/>
  <c r="N16" i="34"/>
  <c r="L16" i="34"/>
  <c r="M16" i="34"/>
  <c r="P16" i="34"/>
  <c r="S16" i="34"/>
  <c r="Q16" i="34"/>
  <c r="R16" i="34"/>
  <c r="AR17" i="34"/>
  <c r="K17" i="34"/>
  <c r="AJ22" i="34" l="1"/>
  <c r="AH23" i="34"/>
  <c r="AJ21" i="34"/>
  <c r="T17" i="34"/>
  <c r="U17" i="34"/>
  <c r="M17" i="34"/>
  <c r="L17" i="34"/>
  <c r="P17" i="34"/>
  <c r="O17" i="34"/>
  <c r="N17" i="34"/>
  <c r="R17" i="34"/>
  <c r="S17" i="34"/>
  <c r="Q17" i="34"/>
  <c r="K18" i="34"/>
  <c r="AR18" i="34"/>
  <c r="AH26" i="34" l="1"/>
  <c r="AH24" i="34"/>
  <c r="AJ23" i="34"/>
  <c r="AH25" i="34"/>
  <c r="AJ25" i="34" s="1"/>
  <c r="U18" i="34"/>
  <c r="T18" i="34"/>
  <c r="O18" i="34"/>
  <c r="N18" i="34"/>
  <c r="M18" i="34"/>
  <c r="L18" i="34"/>
  <c r="P18" i="34"/>
  <c r="R18" i="34"/>
  <c r="Q18" i="34"/>
  <c r="S18" i="34"/>
  <c r="AR19" i="34"/>
  <c r="K19" i="34"/>
  <c r="AJ26" i="34" l="1"/>
  <c r="AH27" i="34"/>
  <c r="AJ24" i="34"/>
  <c r="U19" i="34"/>
  <c r="T19" i="34"/>
  <c r="M19" i="34"/>
  <c r="L19" i="34"/>
  <c r="P19" i="34"/>
  <c r="O19" i="34"/>
  <c r="N19" i="34"/>
  <c r="S19" i="34"/>
  <c r="Q19" i="34"/>
  <c r="R19" i="34"/>
  <c r="K20" i="34"/>
  <c r="AR20" i="34"/>
  <c r="AH28" i="34" l="1"/>
  <c r="AJ27" i="34"/>
  <c r="U20" i="34"/>
  <c r="T20" i="34"/>
  <c r="O20" i="34"/>
  <c r="N20" i="34"/>
  <c r="P20" i="34"/>
  <c r="M20" i="34"/>
  <c r="L20" i="34"/>
  <c r="R20" i="34"/>
  <c r="S20" i="34"/>
  <c r="Q20" i="34"/>
  <c r="AR21" i="34"/>
  <c r="K21" i="34"/>
  <c r="AJ28" i="34" l="1"/>
  <c r="AH29" i="34"/>
  <c r="U21" i="34"/>
  <c r="T21" i="34"/>
  <c r="O21" i="34"/>
  <c r="N21" i="34"/>
  <c r="M21" i="34"/>
  <c r="L21" i="34"/>
  <c r="P21" i="34"/>
  <c r="R21" i="34"/>
  <c r="Q21" i="34"/>
  <c r="S21" i="34"/>
  <c r="K22" i="34"/>
  <c r="AR22" i="34"/>
  <c r="AJ29" i="34" l="1"/>
  <c r="AH30" i="34"/>
  <c r="U22" i="34"/>
  <c r="T22" i="34"/>
  <c r="P22" i="34"/>
  <c r="L22" i="34"/>
  <c r="M22" i="34"/>
  <c r="N22" i="34"/>
  <c r="O22" i="34"/>
  <c r="R22" i="34"/>
  <c r="S22" i="34"/>
  <c r="Q22" i="34"/>
  <c r="K23" i="34"/>
  <c r="AR23" i="34"/>
  <c r="AH127" i="34" l="1"/>
  <c r="AH31" i="34"/>
  <c r="AJ30" i="34"/>
  <c r="T23" i="34"/>
  <c r="U23" i="34"/>
  <c r="O23" i="34"/>
  <c r="N23" i="34"/>
  <c r="M23" i="34"/>
  <c r="L23" i="34"/>
  <c r="P23" i="34"/>
  <c r="Q23" i="34"/>
  <c r="R23" i="34"/>
  <c r="S23" i="34"/>
  <c r="AR24" i="34"/>
  <c r="K24" i="34"/>
  <c r="AJ127" i="34" l="1"/>
  <c r="AH137" i="34"/>
  <c r="AJ137" i="34" s="1"/>
  <c r="AH128" i="34"/>
  <c r="AH129" i="34" s="1"/>
  <c r="AJ129" i="34" s="1"/>
  <c r="AJ31" i="34"/>
  <c r="U24" i="34"/>
  <c r="T24" i="34"/>
  <c r="P24" i="34"/>
  <c r="M24" i="34"/>
  <c r="L24" i="34"/>
  <c r="N24" i="34"/>
  <c r="O24" i="34"/>
  <c r="S24" i="34"/>
  <c r="R24" i="34"/>
  <c r="Q24" i="34"/>
  <c r="K25" i="34"/>
  <c r="AR25" i="34"/>
  <c r="AH130" i="34" l="1"/>
  <c r="AJ128" i="34"/>
  <c r="AH136" i="34"/>
  <c r="U25" i="34"/>
  <c r="T25" i="34"/>
  <c r="O25" i="34"/>
  <c r="L25" i="34"/>
  <c r="P25" i="34"/>
  <c r="M25" i="34"/>
  <c r="N25" i="34"/>
  <c r="S25" i="34"/>
  <c r="Q25" i="34"/>
  <c r="R25" i="34"/>
  <c r="AR26" i="34"/>
  <c r="K26" i="34"/>
  <c r="AH131" i="34" l="1"/>
  <c r="AJ130" i="34"/>
  <c r="AJ136" i="34"/>
  <c r="U26" i="34"/>
  <c r="T26" i="34"/>
  <c r="M26" i="34"/>
  <c r="P26" i="34"/>
  <c r="N26" i="34"/>
  <c r="L26" i="34"/>
  <c r="O26" i="34"/>
  <c r="Q26" i="34"/>
  <c r="S26" i="34"/>
  <c r="R26" i="34"/>
  <c r="AR27" i="34"/>
  <c r="K27" i="34"/>
  <c r="AJ131" i="34" l="1"/>
  <c r="AH138" i="34"/>
  <c r="AJ138" i="34" s="1"/>
  <c r="AH132" i="34"/>
  <c r="T27" i="34"/>
  <c r="U27" i="34"/>
  <c r="O27" i="34"/>
  <c r="N27" i="34"/>
  <c r="L27" i="34"/>
  <c r="P27" i="34"/>
  <c r="M27" i="34"/>
  <c r="R27" i="34"/>
  <c r="S27" i="34"/>
  <c r="Q27" i="34"/>
  <c r="K28" i="34"/>
  <c r="AR28" i="34"/>
  <c r="AJ132" i="34" l="1"/>
  <c r="AH133" i="34"/>
  <c r="U28" i="34"/>
  <c r="T28" i="34"/>
  <c r="N28" i="34"/>
  <c r="M28" i="34"/>
  <c r="O28" i="34"/>
  <c r="P28" i="34"/>
  <c r="L28" i="34"/>
  <c r="Q28" i="34"/>
  <c r="R28" i="34"/>
  <c r="S28" i="34"/>
  <c r="AR29" i="34"/>
  <c r="K29" i="34"/>
  <c r="AJ133" i="34" l="1"/>
  <c r="AH134" i="34"/>
  <c r="T29" i="34"/>
  <c r="U29" i="34"/>
  <c r="L29" i="34"/>
  <c r="P29" i="34"/>
  <c r="O29" i="34"/>
  <c r="M29" i="34"/>
  <c r="N29" i="34"/>
  <c r="S29" i="34"/>
  <c r="R29" i="34"/>
  <c r="Q29" i="34"/>
  <c r="K30" i="34"/>
  <c r="AR30" i="34"/>
  <c r="AS4" i="34" l="1"/>
  <c r="AT5" i="34"/>
  <c r="AW6" i="34"/>
  <c r="AU9" i="34"/>
  <c r="AV10" i="34"/>
  <c r="AU10" i="34"/>
  <c r="AJ134" i="34"/>
  <c r="AH135" i="34"/>
  <c r="AV19" i="34" s="1"/>
  <c r="AT30" i="34"/>
  <c r="T30" i="34"/>
  <c r="U30" i="34"/>
  <c r="N30" i="34"/>
  <c r="O30" i="34"/>
  <c r="L30" i="34"/>
  <c r="M30" i="34"/>
  <c r="P30" i="34"/>
  <c r="Q30" i="34"/>
  <c r="R30" i="34"/>
  <c r="S30" i="34"/>
  <c r="AR31" i="34"/>
  <c r="K31" i="34"/>
  <c r="AT15" i="34" l="1"/>
  <c r="AU30" i="34"/>
  <c r="AS28" i="34"/>
  <c r="AS23" i="34"/>
  <c r="AS30" i="34"/>
  <c r="AT14" i="34"/>
  <c r="AV13" i="34"/>
  <c r="AW30" i="34"/>
  <c r="AV30" i="34"/>
  <c r="AU21" i="34"/>
  <c r="AW14" i="34"/>
  <c r="AU27" i="34"/>
  <c r="AS15" i="34"/>
  <c r="AS24" i="34"/>
  <c r="AV16" i="34"/>
  <c r="AT3" i="34"/>
  <c r="AW9" i="34"/>
  <c r="AU4" i="34"/>
  <c r="AV3" i="34"/>
  <c r="AV4" i="34"/>
  <c r="AW24" i="34"/>
  <c r="AS9" i="34"/>
  <c r="AT6" i="34"/>
  <c r="AU8" i="34"/>
  <c r="AW7" i="34"/>
  <c r="AV6" i="34"/>
  <c r="AS10" i="34"/>
  <c r="AW4" i="34"/>
  <c r="AV8" i="34"/>
  <c r="AS7" i="34"/>
  <c r="AW5" i="34"/>
  <c r="AS6" i="34"/>
  <c r="AW10" i="34"/>
  <c r="AT9" i="34"/>
  <c r="AT8" i="34"/>
  <c r="AU7" i="34"/>
  <c r="AV5" i="34"/>
  <c r="AS5" i="34"/>
  <c r="AW3" i="34"/>
  <c r="AU5" i="34"/>
  <c r="AT4" i="34"/>
  <c r="AT10" i="34"/>
  <c r="AU3" i="34"/>
  <c r="AW8" i="34"/>
  <c r="AV7" i="34"/>
  <c r="AW12" i="34"/>
  <c r="AW19" i="34"/>
  <c r="AS3" i="34"/>
  <c r="AS8" i="34"/>
  <c r="AT7" i="34"/>
  <c r="AU6" i="34"/>
  <c r="AV9" i="34"/>
  <c r="AU17" i="34"/>
  <c r="AS14" i="34"/>
  <c r="AT18" i="34"/>
  <c r="AV18" i="34"/>
  <c r="AV26" i="34"/>
  <c r="AV28" i="34"/>
  <c r="AU24" i="34"/>
  <c r="AU18" i="34"/>
  <c r="AS29" i="34"/>
  <c r="AV11" i="34"/>
  <c r="AS25" i="34"/>
  <c r="AU25" i="34"/>
  <c r="AS12" i="34"/>
  <c r="AT21" i="34"/>
  <c r="AV22" i="34"/>
  <c r="AW17" i="34"/>
  <c r="AV12" i="34"/>
  <c r="AU22" i="34"/>
  <c r="AT19" i="34"/>
  <c r="AY27" i="34"/>
  <c r="AY36" i="34"/>
  <c r="BB16" i="34"/>
  <c r="AX4" i="34"/>
  <c r="AX3" i="34"/>
  <c r="AW18" i="34"/>
  <c r="AJ135" i="34"/>
  <c r="BB9" i="34" s="1"/>
  <c r="AV29" i="34"/>
  <c r="AW28" i="34"/>
  <c r="AW16" i="34"/>
  <c r="AU26" i="34"/>
  <c r="AT11" i="34"/>
  <c r="AS26" i="34"/>
  <c r="AW15" i="34"/>
  <c r="BA11" i="34"/>
  <c r="AZ19" i="34"/>
  <c r="AX36" i="34"/>
  <c r="AT26" i="34"/>
  <c r="BB12" i="34"/>
  <c r="AZ7" i="34"/>
  <c r="AY45" i="34"/>
  <c r="AV23" i="34"/>
  <c r="AW13" i="34"/>
  <c r="AZ30" i="34"/>
  <c r="BB19" i="34"/>
  <c r="BB25" i="34"/>
  <c r="AU28" i="34"/>
  <c r="AX49" i="34"/>
  <c r="AX25" i="34"/>
  <c r="AZ8" i="34"/>
  <c r="AV17" i="34"/>
  <c r="AY2" i="34"/>
  <c r="AY11" i="34"/>
  <c r="AX26" i="34"/>
  <c r="AX2" i="34"/>
  <c r="AT17" i="34"/>
  <c r="AW23" i="34"/>
  <c r="AU19" i="34"/>
  <c r="AT12" i="34"/>
  <c r="AZ41" i="34"/>
  <c r="AZ33" i="34"/>
  <c r="BB18" i="34"/>
  <c r="BA29" i="34"/>
  <c r="AY32" i="34"/>
  <c r="BA20" i="34"/>
  <c r="AX51" i="34"/>
  <c r="BB29" i="34"/>
  <c r="BA26" i="34"/>
  <c r="AX33" i="34"/>
  <c r="AZ32" i="34"/>
  <c r="AZ34" i="34"/>
  <c r="AZ16" i="34"/>
  <c r="BB5" i="34"/>
  <c r="AZ26" i="34"/>
  <c r="AZ21" i="34"/>
  <c r="BA12" i="34"/>
  <c r="AY43" i="34"/>
  <c r="AZ25" i="34"/>
  <c r="AY28" i="34"/>
  <c r="BA2" i="34"/>
  <c r="AX27" i="34"/>
  <c r="AY31" i="34"/>
  <c r="AY25" i="34"/>
  <c r="AY15" i="34"/>
  <c r="AX31" i="34"/>
  <c r="AZ15" i="34"/>
  <c r="AT25" i="34"/>
  <c r="AV14" i="34"/>
  <c r="AX20" i="34"/>
  <c r="AX29" i="34"/>
  <c r="AX21" i="34"/>
  <c r="AT24" i="34"/>
  <c r="AX22" i="34"/>
  <c r="AX43" i="34"/>
  <c r="BB7" i="34"/>
  <c r="AU23" i="34"/>
  <c r="AW11" i="34"/>
  <c r="AZ17" i="34"/>
  <c r="AZ31" i="34"/>
  <c r="BB20" i="34"/>
  <c r="AU14" i="34"/>
  <c r="BA9" i="34"/>
  <c r="AY46" i="34"/>
  <c r="AY30" i="34"/>
  <c r="AW21" i="34"/>
  <c r="AZ37" i="34"/>
  <c r="AY41" i="34"/>
  <c r="BB4" i="34"/>
  <c r="AY12" i="34"/>
  <c r="AY13" i="34"/>
  <c r="AW27" i="34"/>
  <c r="AT16" i="34"/>
  <c r="AS19" i="34"/>
  <c r="AW29" i="34"/>
  <c r="AX30" i="34"/>
  <c r="AV20" i="34"/>
  <c r="AS13" i="34"/>
  <c r="AZ27" i="34"/>
  <c r="AY26" i="34"/>
  <c r="AX19" i="34"/>
  <c r="AU16" i="34"/>
  <c r="AX28" i="34"/>
  <c r="BA16" i="34"/>
  <c r="AY5" i="34"/>
  <c r="AS20" i="34"/>
  <c r="AY29" i="34"/>
  <c r="AY40" i="34"/>
  <c r="AW26" i="34"/>
  <c r="AZ44" i="34"/>
  <c r="BB6" i="34"/>
  <c r="AZ14" i="34"/>
  <c r="AU13" i="34"/>
  <c r="BB26" i="34"/>
  <c r="AZ28" i="34"/>
  <c r="AZ3" i="34"/>
  <c r="AY3" i="34"/>
  <c r="AX6" i="34"/>
  <c r="AS22" i="34"/>
  <c r="AU29" i="34"/>
  <c r="AS27" i="34"/>
  <c r="AT29" i="34"/>
  <c r="BB11" i="34"/>
  <c r="AU20" i="34"/>
  <c r="AU11" i="34"/>
  <c r="AY20" i="34"/>
  <c r="AY35" i="34"/>
  <c r="BA15" i="34"/>
  <c r="AV24" i="34"/>
  <c r="AZ42" i="34"/>
  <c r="AY22" i="34"/>
  <c r="AY50" i="34"/>
  <c r="AT20" i="34"/>
  <c r="AT23" i="34"/>
  <c r="BB27" i="34"/>
  <c r="AZ45" i="34"/>
  <c r="AV25" i="34"/>
  <c r="AY14" i="34"/>
  <c r="AY8" i="34"/>
  <c r="AY4" i="34"/>
  <c r="AU12" i="34"/>
  <c r="AX40" i="34"/>
  <c r="AY6" i="34"/>
  <c r="AY51" i="34"/>
  <c r="AX8" i="34"/>
  <c r="AX7" i="34"/>
  <c r="AT22" i="34"/>
  <c r="AS16" i="34"/>
  <c r="AS21" i="34"/>
  <c r="AT28" i="34"/>
  <c r="AY47" i="34"/>
  <c r="BB21" i="34"/>
  <c r="AZ5" i="34"/>
  <c r="AV27" i="34"/>
  <c r="AW22" i="34"/>
  <c r="AZ13" i="34"/>
  <c r="BA24" i="34"/>
  <c r="AV21" i="34"/>
  <c r="AT13" i="34"/>
  <c r="AX37" i="34"/>
  <c r="BA18" i="34"/>
  <c r="AZ43" i="34"/>
  <c r="AU15" i="34"/>
  <c r="AW20" i="34"/>
  <c r="AX35" i="34"/>
  <c r="BA23" i="34"/>
  <c r="AS18" i="34"/>
  <c r="AT27" i="34"/>
  <c r="BA10" i="34"/>
  <c r="AY7" i="34"/>
  <c r="AW25" i="34"/>
  <c r="BA25" i="34"/>
  <c r="AX24" i="34"/>
  <c r="BB28" i="34"/>
  <c r="AX12" i="34"/>
  <c r="AX11" i="34"/>
  <c r="AS17" i="34"/>
  <c r="AS11" i="34"/>
  <c r="T31" i="34"/>
  <c r="U31" i="34"/>
  <c r="P31" i="34"/>
  <c r="M31" i="34"/>
  <c r="L31" i="34"/>
  <c r="N31" i="34"/>
  <c r="O31" i="34"/>
  <c r="Q31" i="34"/>
  <c r="S31" i="34"/>
  <c r="R31" i="34"/>
  <c r="AT31" i="34"/>
  <c r="AW31" i="34"/>
  <c r="BA31" i="34"/>
  <c r="AU31" i="34"/>
  <c r="AV31" i="34"/>
  <c r="AS31" i="34"/>
  <c r="BB31" i="34"/>
  <c r="K32" i="34"/>
  <c r="AR32" i="34"/>
  <c r="BA5" i="34" l="1"/>
  <c r="BA8" i="34"/>
  <c r="BA3" i="34"/>
  <c r="BA4" i="34"/>
  <c r="AY34" i="34"/>
  <c r="BA6" i="34"/>
  <c r="AY21" i="34"/>
  <c r="BB10" i="34"/>
  <c r="AY33" i="34"/>
  <c r="BB8" i="34"/>
  <c r="AY44" i="34"/>
  <c r="BA7" i="34"/>
  <c r="BA22" i="34"/>
  <c r="AZ50" i="34"/>
  <c r="AZ22" i="34"/>
  <c r="AX16" i="34"/>
  <c r="AX38" i="34"/>
  <c r="AX42" i="34"/>
  <c r="AZ11" i="34"/>
  <c r="AZ38" i="34"/>
  <c r="AX5" i="34"/>
  <c r="AY48" i="34"/>
  <c r="BB15" i="34"/>
  <c r="BB2" i="34"/>
  <c r="AY10" i="34"/>
  <c r="AX50" i="34"/>
  <c r="AY23" i="34"/>
  <c r="AX14" i="34"/>
  <c r="AZ4" i="34"/>
  <c r="AX15" i="34"/>
  <c r="AZ48" i="34"/>
  <c r="BB30" i="34"/>
  <c r="AX9" i="34"/>
  <c r="AZ20" i="34"/>
  <c r="AZ51" i="34"/>
  <c r="AY37" i="34"/>
  <c r="AZ23" i="34"/>
  <c r="AX34" i="34"/>
  <c r="AZ35" i="34"/>
  <c r="AY24" i="34"/>
  <c r="AZ47" i="34"/>
  <c r="BA13" i="34"/>
  <c r="AY49" i="34"/>
  <c r="AV15" i="34"/>
  <c r="AY9" i="34"/>
  <c r="AX18" i="34"/>
  <c r="AX32" i="34"/>
  <c r="AY38" i="34"/>
  <c r="AZ9" i="34"/>
  <c r="BB23" i="34"/>
  <c r="AY19" i="34"/>
  <c r="AZ6" i="34"/>
  <c r="BA30" i="34"/>
  <c r="AY18" i="34"/>
  <c r="BA27" i="34"/>
  <c r="AX23" i="34"/>
  <c r="AZ49" i="34"/>
  <c r="BB17" i="34"/>
  <c r="BB13" i="34"/>
  <c r="AZ12" i="34"/>
  <c r="AX39" i="34"/>
  <c r="AX41" i="34"/>
  <c r="BA19" i="34"/>
  <c r="BB22" i="34"/>
  <c r="AX45" i="34"/>
  <c r="AY17" i="34"/>
  <c r="AX46" i="34"/>
  <c r="AX13" i="34"/>
  <c r="BA17" i="34"/>
  <c r="BB14" i="34"/>
  <c r="AZ46" i="34"/>
  <c r="AY39" i="34"/>
  <c r="AX47" i="34"/>
  <c r="BA21" i="34"/>
  <c r="AY16" i="34"/>
  <c r="AX10" i="34"/>
  <c r="BA14" i="34"/>
  <c r="AX48" i="34"/>
  <c r="AZ24" i="34"/>
  <c r="AX44" i="34"/>
  <c r="AZ18" i="34"/>
  <c r="AZ10" i="34"/>
  <c r="AZ2" i="34"/>
  <c r="AZ39" i="34"/>
  <c r="AY42" i="34"/>
  <c r="AZ36" i="34"/>
  <c r="AZ40" i="34"/>
  <c r="AX17" i="34"/>
  <c r="AZ29" i="34"/>
  <c r="BB3" i="34"/>
  <c r="BB24" i="34"/>
  <c r="BA28" i="34"/>
  <c r="AS32" i="34"/>
  <c r="BB32" i="34"/>
  <c r="AV32" i="34"/>
  <c r="AU32" i="34"/>
  <c r="AW32" i="34"/>
  <c r="AT32" i="34"/>
  <c r="BA32" i="34"/>
  <c r="T32" i="34"/>
  <c r="U32" i="34"/>
  <c r="L32" i="34"/>
  <c r="O32" i="34"/>
  <c r="P32" i="34"/>
  <c r="M32" i="34"/>
  <c r="N32" i="34"/>
  <c r="Q32" i="34"/>
  <c r="R32" i="34"/>
  <c r="S32" i="34"/>
  <c r="AR33" i="34"/>
  <c r="K33" i="34"/>
  <c r="U33" i="34" l="1"/>
  <c r="T33" i="34"/>
  <c r="M33" i="34"/>
  <c r="N33" i="34"/>
  <c r="P33" i="34"/>
  <c r="O33" i="34"/>
  <c r="L33" i="34"/>
  <c r="R33" i="34"/>
  <c r="Q33" i="34"/>
  <c r="S33" i="34"/>
  <c r="BA33" i="34"/>
  <c r="AU33" i="34"/>
  <c r="AW33" i="34"/>
  <c r="AT33" i="34"/>
  <c r="AV33" i="34"/>
  <c r="AS33" i="34"/>
  <c r="BB33" i="34"/>
  <c r="K34" i="34"/>
  <c r="AR34" i="34"/>
  <c r="T34" i="34" l="1"/>
  <c r="U34" i="34"/>
  <c r="L34" i="34"/>
  <c r="O34" i="34"/>
  <c r="P34" i="34"/>
  <c r="M34" i="34"/>
  <c r="N34" i="34"/>
  <c r="R34" i="34"/>
  <c r="S34" i="34"/>
  <c r="Q34" i="34"/>
  <c r="AS34" i="34"/>
  <c r="AT34" i="34"/>
  <c r="AV34" i="34"/>
  <c r="AU34" i="34"/>
  <c r="AW34" i="34"/>
  <c r="BA34" i="34"/>
  <c r="BB34" i="34"/>
  <c r="AR35" i="34"/>
  <c r="K35" i="34"/>
  <c r="AW35" i="34" l="1"/>
  <c r="AV35" i="34"/>
  <c r="AT35" i="34"/>
  <c r="AS35" i="34"/>
  <c r="AU35" i="34"/>
  <c r="BA35" i="34"/>
  <c r="BB35" i="34"/>
  <c r="T35" i="34"/>
  <c r="U35" i="34"/>
  <c r="M35" i="34"/>
  <c r="N35" i="34"/>
  <c r="L35" i="34"/>
  <c r="P35" i="34"/>
  <c r="O35" i="34"/>
  <c r="S35" i="34"/>
  <c r="Q35" i="34"/>
  <c r="R35" i="34"/>
  <c r="K36" i="34"/>
  <c r="AR36" i="34"/>
  <c r="AW36" i="34" l="1"/>
  <c r="AS36" i="34"/>
  <c r="AU36" i="34"/>
  <c r="AV36" i="34"/>
  <c r="AT36" i="34"/>
  <c r="BB36" i="34"/>
  <c r="BA36" i="34"/>
  <c r="T36" i="34"/>
  <c r="U36" i="34"/>
  <c r="L36" i="34"/>
  <c r="N36" i="34"/>
  <c r="M36" i="34"/>
  <c r="O36" i="34"/>
  <c r="P36" i="34"/>
  <c r="R36" i="34"/>
  <c r="Q36" i="34"/>
  <c r="S36" i="34"/>
  <c r="AR37" i="34"/>
  <c r="K37" i="34"/>
  <c r="T37" i="34" l="1"/>
  <c r="U37" i="34"/>
  <c r="P37" i="34"/>
  <c r="O37" i="34"/>
  <c r="L37" i="34"/>
  <c r="N37" i="34"/>
  <c r="M37" i="34"/>
  <c r="R37" i="34"/>
  <c r="Q37" i="34"/>
  <c r="S37" i="34"/>
  <c r="AW37" i="34"/>
  <c r="BB37" i="34"/>
  <c r="AS37" i="34"/>
  <c r="AT37" i="34"/>
  <c r="AV37" i="34"/>
  <c r="BA37" i="34"/>
  <c r="AU37" i="34"/>
  <c r="K38" i="34"/>
  <c r="AR38" i="34"/>
  <c r="T38" i="34" l="1"/>
  <c r="U38" i="34"/>
  <c r="N38" i="34"/>
  <c r="M38" i="34"/>
  <c r="O38" i="34"/>
  <c r="P38" i="34"/>
  <c r="L38" i="34"/>
  <c r="Q38" i="34"/>
  <c r="S38" i="34"/>
  <c r="R38" i="34"/>
  <c r="AW38" i="34"/>
  <c r="BB38" i="34"/>
  <c r="AT38" i="34"/>
  <c r="AU38" i="34"/>
  <c r="AS38" i="34"/>
  <c r="AV38" i="34"/>
  <c r="BA38" i="34"/>
  <c r="AR39" i="34"/>
  <c r="K39" i="34"/>
  <c r="U39" i="34" l="1"/>
  <c r="T39" i="34"/>
  <c r="L39" i="34"/>
  <c r="P39" i="34"/>
  <c r="O39" i="34"/>
  <c r="N39" i="34"/>
  <c r="M39" i="34"/>
  <c r="R39" i="34"/>
  <c r="S39" i="34"/>
  <c r="Q39" i="34"/>
  <c r="AU39" i="34"/>
  <c r="AS39" i="34"/>
  <c r="AW39" i="34"/>
  <c r="AT39" i="34"/>
  <c r="AV39" i="34"/>
  <c r="BA39" i="34"/>
  <c r="BB39" i="34"/>
  <c r="K40" i="34"/>
  <c r="AR40" i="34"/>
  <c r="U40" i="34" l="1"/>
  <c r="T40" i="34"/>
  <c r="N40" i="34"/>
  <c r="M40" i="34"/>
  <c r="P40" i="34"/>
  <c r="O40" i="34"/>
  <c r="L40" i="34"/>
  <c r="R40" i="34"/>
  <c r="Q40" i="34"/>
  <c r="S40" i="34"/>
  <c r="AT40" i="34"/>
  <c r="AV40" i="34"/>
  <c r="AU40" i="34"/>
  <c r="AS40" i="34"/>
  <c r="BB40" i="34"/>
  <c r="AW40" i="34"/>
  <c r="BA40" i="34"/>
  <c r="AR41" i="34"/>
  <c r="K41" i="34"/>
  <c r="T41" i="34" l="1"/>
  <c r="U41" i="34"/>
  <c r="P41" i="34"/>
  <c r="O41" i="34"/>
  <c r="N41" i="34"/>
  <c r="M41" i="34"/>
  <c r="L41" i="34"/>
  <c r="S41" i="34"/>
  <c r="R41" i="34"/>
  <c r="Q41" i="34"/>
  <c r="BA41" i="34"/>
  <c r="AV41" i="34"/>
  <c r="AS41" i="34"/>
  <c r="AU41" i="34"/>
  <c r="AW41" i="34"/>
  <c r="AT41" i="34"/>
  <c r="BB41" i="34"/>
  <c r="K42" i="34"/>
  <c r="AR42" i="34"/>
  <c r="BB42" i="34" l="1"/>
  <c r="AW42" i="34"/>
  <c r="AT42" i="34"/>
  <c r="AS42" i="34"/>
  <c r="AV42" i="34"/>
  <c r="AU42" i="34"/>
  <c r="BA42" i="34"/>
  <c r="U42" i="34"/>
  <c r="T42" i="34"/>
  <c r="M42" i="34"/>
  <c r="L42" i="34"/>
  <c r="P42" i="34"/>
  <c r="N42" i="34"/>
  <c r="O42" i="34"/>
  <c r="Q42" i="34"/>
  <c r="R42" i="34"/>
  <c r="S42" i="34"/>
  <c r="AR43" i="34"/>
  <c r="K43" i="34"/>
  <c r="U43" i="34" l="1"/>
  <c r="T43" i="34"/>
  <c r="O43" i="34"/>
  <c r="N43" i="34"/>
  <c r="M43" i="34"/>
  <c r="P43" i="34"/>
  <c r="L43" i="34"/>
  <c r="R43" i="34"/>
  <c r="Q43" i="34"/>
  <c r="S43" i="34"/>
  <c r="BB43" i="34"/>
  <c r="AS43" i="34"/>
  <c r="AU43" i="34"/>
  <c r="AT43" i="34"/>
  <c r="AV43" i="34"/>
  <c r="AW43" i="34"/>
  <c r="BA43" i="34"/>
  <c r="K44" i="34"/>
  <c r="AR44" i="34"/>
  <c r="AT44" i="34" l="1"/>
  <c r="AV44" i="34"/>
  <c r="BA44" i="34"/>
  <c r="AW44" i="34"/>
  <c r="AU44" i="34"/>
  <c r="AS44" i="34"/>
  <c r="BB44" i="34"/>
  <c r="U44" i="34"/>
  <c r="T44" i="34"/>
  <c r="P44" i="34"/>
  <c r="L44" i="34"/>
  <c r="O44" i="34"/>
  <c r="M44" i="34"/>
  <c r="N44" i="34"/>
  <c r="R44" i="34"/>
  <c r="Q44" i="34"/>
  <c r="S44" i="34"/>
  <c r="AR45" i="34"/>
  <c r="K45" i="34"/>
  <c r="BB45" i="34" l="1"/>
  <c r="AT45" i="34"/>
  <c r="AV45" i="34"/>
  <c r="AU45" i="34"/>
  <c r="AS45" i="34"/>
  <c r="AW45" i="34"/>
  <c r="BA45" i="34"/>
  <c r="T45" i="34"/>
  <c r="U45" i="34"/>
  <c r="N45" i="34"/>
  <c r="M45" i="34"/>
  <c r="L45" i="34"/>
  <c r="P45" i="34"/>
  <c r="O45" i="34"/>
  <c r="R45" i="34"/>
  <c r="Q45" i="34"/>
  <c r="S45" i="34"/>
  <c r="K46" i="34"/>
  <c r="AR46" i="34"/>
  <c r="AV46" i="34" l="1"/>
  <c r="AS46" i="34"/>
  <c r="AW46" i="34"/>
  <c r="AT46" i="34"/>
  <c r="AU46" i="34"/>
  <c r="BA46" i="34"/>
  <c r="BB46" i="34"/>
  <c r="U46" i="34"/>
  <c r="T46" i="34"/>
  <c r="P46" i="34"/>
  <c r="O46" i="34"/>
  <c r="L46" i="34"/>
  <c r="N46" i="34"/>
  <c r="M46" i="34"/>
  <c r="R46" i="34"/>
  <c r="Q46" i="34"/>
  <c r="S46" i="34"/>
  <c r="AR47" i="34"/>
  <c r="K47" i="34"/>
  <c r="U47" i="34" l="1"/>
  <c r="T47" i="34"/>
  <c r="N47" i="34"/>
  <c r="M47" i="34"/>
  <c r="L47" i="34"/>
  <c r="P47" i="34"/>
  <c r="O47" i="34"/>
  <c r="R47" i="34"/>
  <c r="Q47" i="34"/>
  <c r="S47" i="34"/>
  <c r="AU47" i="34"/>
  <c r="BB47" i="34"/>
  <c r="AW47" i="34"/>
  <c r="AS47" i="34"/>
  <c r="BA47" i="34"/>
  <c r="AT47" i="34"/>
  <c r="AV47" i="34"/>
  <c r="K48" i="34"/>
  <c r="AR48" i="34"/>
  <c r="AS48" i="34" l="1"/>
  <c r="BB48" i="34"/>
  <c r="AV48" i="34"/>
  <c r="AT48" i="34"/>
  <c r="AW48" i="34"/>
  <c r="AU48" i="34"/>
  <c r="BA48" i="34"/>
  <c r="U48" i="34"/>
  <c r="T48" i="34"/>
  <c r="O48" i="34"/>
  <c r="L48" i="34"/>
  <c r="N48" i="34"/>
  <c r="P48" i="34"/>
  <c r="M48" i="34"/>
  <c r="Q48" i="34"/>
  <c r="R48" i="34"/>
  <c r="S48" i="34"/>
  <c r="K49" i="34"/>
  <c r="AR49" i="34"/>
  <c r="AT49" i="34" l="1"/>
  <c r="AS49" i="34"/>
  <c r="AU49" i="34"/>
  <c r="AW49" i="34"/>
  <c r="AV49" i="34"/>
  <c r="BA49" i="34"/>
  <c r="BB49" i="34"/>
  <c r="U49" i="34"/>
  <c r="T49" i="34"/>
  <c r="M49" i="34"/>
  <c r="L49" i="34"/>
  <c r="P49" i="34"/>
  <c r="O49" i="34"/>
  <c r="N49" i="34"/>
  <c r="S49" i="34"/>
  <c r="Q49" i="34"/>
  <c r="R49" i="34"/>
  <c r="K50" i="34"/>
  <c r="AR50" i="34"/>
  <c r="U50" i="34" l="1"/>
  <c r="T50" i="34"/>
  <c r="O50" i="34"/>
  <c r="N50" i="34"/>
  <c r="M50" i="34"/>
  <c r="L50" i="34"/>
  <c r="P50" i="34"/>
  <c r="S50" i="34"/>
  <c r="R50" i="34"/>
  <c r="Q50" i="34"/>
  <c r="AS50" i="34"/>
  <c r="AT50" i="34"/>
  <c r="AU50" i="34"/>
  <c r="AV50" i="34"/>
  <c r="AW50" i="34"/>
  <c r="BB50" i="34"/>
  <c r="BA50" i="34"/>
  <c r="AR51" i="34"/>
  <c r="K51" i="34"/>
  <c r="AW51" i="34" l="1"/>
  <c r="AT51" i="34"/>
  <c r="BB51" i="34"/>
  <c r="AU51" i="34"/>
  <c r="AV51" i="34"/>
  <c r="AS51" i="34"/>
  <c r="BD44" i="34" s="1"/>
  <c r="BA51" i="34"/>
  <c r="U51" i="34"/>
  <c r="T51" i="34"/>
  <c r="M51" i="34"/>
  <c r="L51" i="34"/>
  <c r="P51" i="34"/>
  <c r="O51" i="34"/>
  <c r="N51" i="34"/>
  <c r="S51" i="34"/>
  <c r="Q51" i="34"/>
  <c r="R51" i="34"/>
  <c r="B47" i="37" l="1"/>
  <c r="BM44" i="34"/>
  <c r="BL44" i="34"/>
  <c r="BH44" i="34"/>
  <c r="F47" i="37" s="1"/>
  <c r="BK44" i="34"/>
  <c r="BJ44" i="34"/>
  <c r="BI44" i="34"/>
  <c r="W42" i="34"/>
  <c r="W29" i="34"/>
  <c r="W8" i="34"/>
  <c r="W5" i="34"/>
  <c r="W32" i="34"/>
  <c r="W12" i="34"/>
  <c r="W26" i="34"/>
  <c r="W10" i="34"/>
  <c r="W53" i="34"/>
  <c r="Z53" i="34" s="1"/>
  <c r="W17" i="34"/>
  <c r="W56" i="34"/>
  <c r="W18" i="34"/>
  <c r="W30" i="34"/>
  <c r="W37" i="34"/>
  <c r="W9" i="34"/>
  <c r="W2" i="34"/>
  <c r="AB2" i="34" s="1"/>
  <c r="G5" i="35" s="1"/>
  <c r="W15" i="34"/>
  <c r="W52" i="34"/>
  <c r="X52" i="34" s="1"/>
  <c r="W54" i="34"/>
  <c r="W43" i="34"/>
  <c r="W11" i="34"/>
  <c r="W39" i="34"/>
  <c r="W48" i="34"/>
  <c r="W55" i="34"/>
  <c r="Y55" i="34" s="1"/>
  <c r="W36" i="34"/>
  <c r="W20" i="34"/>
  <c r="W24" i="34"/>
  <c r="W3" i="34"/>
  <c r="W57" i="34"/>
  <c r="W41" i="34"/>
  <c r="W19" i="34"/>
  <c r="W50" i="34"/>
  <c r="W27" i="34"/>
  <c r="W44" i="34"/>
  <c r="W25" i="34"/>
  <c r="W47" i="34"/>
  <c r="W23" i="34"/>
  <c r="W33" i="34"/>
  <c r="W34" i="34"/>
  <c r="W38" i="34"/>
  <c r="W40" i="34"/>
  <c r="W46" i="34"/>
  <c r="W21" i="34"/>
  <c r="W28" i="34"/>
  <c r="W49" i="34"/>
  <c r="W45" i="34"/>
  <c r="W13" i="34"/>
  <c r="W14" i="34"/>
  <c r="W6" i="34"/>
  <c r="W51" i="34"/>
  <c r="W7" i="34"/>
  <c r="W35" i="34"/>
  <c r="W22" i="34"/>
  <c r="W31" i="34"/>
  <c r="W16" i="34"/>
  <c r="W4" i="34"/>
  <c r="BD38" i="34"/>
  <c r="BD4" i="34"/>
  <c r="BD26" i="34"/>
  <c r="BD49" i="34"/>
  <c r="BD16" i="34"/>
  <c r="BD41" i="34"/>
  <c r="BD29" i="34"/>
  <c r="AE56" i="34"/>
  <c r="X57" i="34"/>
  <c r="BD51" i="34"/>
  <c r="BD22" i="34"/>
  <c r="BD40" i="34"/>
  <c r="BD54" i="34"/>
  <c r="BE54" i="34" s="1"/>
  <c r="BD21" i="34"/>
  <c r="BD34" i="34"/>
  <c r="BD9" i="34"/>
  <c r="BD20" i="34"/>
  <c r="BD55" i="34"/>
  <c r="BL55" i="34" s="1"/>
  <c r="AB56" i="34"/>
  <c r="X54" i="34"/>
  <c r="AE54" i="34"/>
  <c r="AB57" i="34"/>
  <c r="Z56" i="34"/>
  <c r="AF54" i="34"/>
  <c r="AD57" i="34"/>
  <c r="Z54" i="34"/>
  <c r="Y54" i="34"/>
  <c r="AC56" i="34"/>
  <c r="AC57" i="34"/>
  <c r="BD46" i="34"/>
  <c r="BD42" i="34"/>
  <c r="BD23" i="34"/>
  <c r="AD56" i="34"/>
  <c r="AD54" i="34"/>
  <c r="BD12" i="34"/>
  <c r="BD19" i="34"/>
  <c r="BD53" i="34"/>
  <c r="BE53" i="34" s="1"/>
  <c r="BD25" i="34"/>
  <c r="Z57" i="34"/>
  <c r="X56" i="34"/>
  <c r="AF56" i="34"/>
  <c r="BD37" i="34"/>
  <c r="BD43" i="34"/>
  <c r="BD56" i="34"/>
  <c r="BG56" i="34" s="1"/>
  <c r="BD39" i="34"/>
  <c r="Y57" i="34"/>
  <c r="BD2" i="34"/>
  <c r="BG2" i="34" s="1"/>
  <c r="E5" i="37" s="1"/>
  <c r="AE57" i="34"/>
  <c r="BD14" i="34"/>
  <c r="BD32" i="34"/>
  <c r="BD45" i="34"/>
  <c r="BD35" i="34"/>
  <c r="BD27" i="34"/>
  <c r="BD5" i="34"/>
  <c r="BD18" i="34"/>
  <c r="BD30" i="34"/>
  <c r="BD31" i="34"/>
  <c r="BD24" i="34"/>
  <c r="BD8" i="34"/>
  <c r="BD6" i="34"/>
  <c r="BD11" i="34"/>
  <c r="BD36" i="34"/>
  <c r="BD52" i="34"/>
  <c r="BI52" i="34" s="1"/>
  <c r="BD48" i="34"/>
  <c r="BD7" i="34"/>
  <c r="BD28" i="34"/>
  <c r="BD3" i="34"/>
  <c r="BM3" i="34" s="1"/>
  <c r="K6" i="37" s="1"/>
  <c r="BD17" i="34"/>
  <c r="BD13" i="34"/>
  <c r="BD33" i="34"/>
  <c r="BD47" i="34"/>
  <c r="BD15" i="34"/>
  <c r="BD10" i="34"/>
  <c r="BD57" i="34"/>
  <c r="BI57" i="34" s="1"/>
  <c r="BD50" i="34"/>
  <c r="AB54" i="34"/>
  <c r="AF57" i="34"/>
  <c r="AF52" i="34"/>
  <c r="Y56" i="34"/>
  <c r="AC52" i="34"/>
  <c r="Z52" i="34"/>
  <c r="AB52" i="34"/>
  <c r="AC54" i="34"/>
  <c r="BG44" i="34"/>
  <c r="E47" i="37" s="1"/>
  <c r="G47" i="37"/>
  <c r="H47" i="37"/>
  <c r="BE44" i="34"/>
  <c r="C47" i="37" s="1"/>
  <c r="K47" i="37"/>
  <c r="I47" i="37"/>
  <c r="J47" i="37"/>
  <c r="BF44" i="34"/>
  <c r="D47" i="37" s="1"/>
  <c r="X53" i="34" l="1"/>
  <c r="AE53" i="34"/>
  <c r="AB53" i="34"/>
  <c r="AF53" i="34"/>
  <c r="Y53" i="34"/>
  <c r="B50" i="37"/>
  <c r="BM47" i="34"/>
  <c r="BL47" i="34"/>
  <c r="J50" i="37" s="1"/>
  <c r="BK47" i="34"/>
  <c r="I50" i="37" s="1"/>
  <c r="BJ47" i="34"/>
  <c r="BI47" i="34"/>
  <c r="BH47" i="34"/>
  <c r="F50" i="37" s="1"/>
  <c r="B37" i="37"/>
  <c r="BK34" i="34"/>
  <c r="BJ34" i="34"/>
  <c r="BI34" i="34"/>
  <c r="G37" i="37" s="1"/>
  <c r="BL34" i="34"/>
  <c r="J37" i="37" s="1"/>
  <c r="BH34" i="34"/>
  <c r="F37" i="37" s="1"/>
  <c r="BM34" i="34"/>
  <c r="B41" i="37"/>
  <c r="BK38" i="34"/>
  <c r="I41" i="37" s="1"/>
  <c r="BJ38" i="34"/>
  <c r="BI38" i="34"/>
  <c r="BH38" i="34"/>
  <c r="F41" i="37" s="1"/>
  <c r="BL38" i="34"/>
  <c r="J41" i="37" s="1"/>
  <c r="BM38" i="34"/>
  <c r="B36" i="37"/>
  <c r="BI33" i="34"/>
  <c r="BH33" i="34"/>
  <c r="F36" i="37" s="1"/>
  <c r="BJ33" i="34"/>
  <c r="BM33" i="34"/>
  <c r="BL33" i="34"/>
  <c r="J36" i="37" s="1"/>
  <c r="BK33" i="34"/>
  <c r="I36" i="37" s="1"/>
  <c r="B39" i="37"/>
  <c r="BM36" i="34"/>
  <c r="BL36" i="34"/>
  <c r="BK36" i="34"/>
  <c r="BJ36" i="34"/>
  <c r="BI36" i="34"/>
  <c r="BH36" i="34"/>
  <c r="F39" i="37" s="1"/>
  <c r="BI5" i="34"/>
  <c r="G8" i="37" s="1"/>
  <c r="BH5" i="34"/>
  <c r="BJ5" i="34"/>
  <c r="BM5" i="34"/>
  <c r="K8" i="37" s="1"/>
  <c r="BL5" i="34"/>
  <c r="BK5" i="34"/>
  <c r="I8" i="37" s="1"/>
  <c r="B28" i="37"/>
  <c r="BI25" i="34"/>
  <c r="G28" i="37" s="1"/>
  <c r="BH25" i="34"/>
  <c r="F28" i="37" s="1"/>
  <c r="BJ25" i="34"/>
  <c r="BM25" i="34"/>
  <c r="BL25" i="34"/>
  <c r="J28" i="37" s="1"/>
  <c r="BK25" i="34"/>
  <c r="B49" i="37"/>
  <c r="BK46" i="34"/>
  <c r="BJ46" i="34"/>
  <c r="H49" i="37" s="1"/>
  <c r="BI46" i="34"/>
  <c r="G49" i="37" s="1"/>
  <c r="BH46" i="34"/>
  <c r="F49" i="37" s="1"/>
  <c r="BL46" i="34"/>
  <c r="BM46" i="34"/>
  <c r="K49" i="37" s="1"/>
  <c r="B24" i="37"/>
  <c r="BI21" i="34"/>
  <c r="BH21" i="34"/>
  <c r="F24" i="37" s="1"/>
  <c r="BJ21" i="34"/>
  <c r="H24" i="37" s="1"/>
  <c r="BM21" i="34"/>
  <c r="K24" i="37" s="1"/>
  <c r="BL21" i="34"/>
  <c r="BK21" i="34"/>
  <c r="B16" i="37"/>
  <c r="BI13" i="34"/>
  <c r="BH13" i="34"/>
  <c r="F16" i="37" s="1"/>
  <c r="BJ13" i="34"/>
  <c r="BM13" i="34"/>
  <c r="K16" i="37" s="1"/>
  <c r="BL13" i="34"/>
  <c r="J16" i="37" s="1"/>
  <c r="BK13" i="34"/>
  <c r="B14" i="37"/>
  <c r="BM11" i="34"/>
  <c r="K14" i="37" s="1"/>
  <c r="BL11" i="34"/>
  <c r="BK11" i="34"/>
  <c r="BJ11" i="34"/>
  <c r="BI11" i="34"/>
  <c r="G14" i="37" s="1"/>
  <c r="BH11" i="34"/>
  <c r="F14" i="37" s="1"/>
  <c r="B30" i="37"/>
  <c r="BM27" i="34"/>
  <c r="BL27" i="34"/>
  <c r="J30" i="37" s="1"/>
  <c r="BK27" i="34"/>
  <c r="BJ27" i="34"/>
  <c r="BI27" i="34"/>
  <c r="BH27" i="34"/>
  <c r="F30" i="37" s="1"/>
  <c r="B42" i="37"/>
  <c r="BM39" i="34"/>
  <c r="BL39" i="34"/>
  <c r="BK39" i="34"/>
  <c r="I42" i="37" s="1"/>
  <c r="BJ39" i="34"/>
  <c r="BI39" i="34"/>
  <c r="BH39" i="34"/>
  <c r="F42" i="37" s="1"/>
  <c r="B32" i="37"/>
  <c r="BI29" i="34"/>
  <c r="BH29" i="34"/>
  <c r="F32" i="37" s="1"/>
  <c r="BM29" i="34"/>
  <c r="BJ29" i="34"/>
  <c r="H32" i="37" s="1"/>
  <c r="BL29" i="34"/>
  <c r="BK29" i="34"/>
  <c r="B20" i="37"/>
  <c r="BI17" i="34"/>
  <c r="G20" i="37" s="1"/>
  <c r="BH17" i="34"/>
  <c r="F20" i="37" s="1"/>
  <c r="BM17" i="34"/>
  <c r="BL17" i="34"/>
  <c r="BK17" i="34"/>
  <c r="I20" i="37" s="1"/>
  <c r="BJ17" i="34"/>
  <c r="B9" i="37"/>
  <c r="BK6" i="34"/>
  <c r="BJ6" i="34"/>
  <c r="H9" i="37" s="1"/>
  <c r="BI6" i="34"/>
  <c r="G9" i="37" s="1"/>
  <c r="BL6" i="34"/>
  <c r="BH6" i="34"/>
  <c r="BM6" i="34"/>
  <c r="K9" i="37" s="1"/>
  <c r="B38" i="37"/>
  <c r="BM35" i="34"/>
  <c r="BL35" i="34"/>
  <c r="BK35" i="34"/>
  <c r="I38" i="37" s="1"/>
  <c r="BJ35" i="34"/>
  <c r="H38" i="37" s="1"/>
  <c r="BI35" i="34"/>
  <c r="BH35" i="34"/>
  <c r="F38" i="37" s="1"/>
  <c r="B22" i="37"/>
  <c r="BM19" i="34"/>
  <c r="BL19" i="34"/>
  <c r="BK19" i="34"/>
  <c r="BJ19" i="34"/>
  <c r="H22" i="37" s="1"/>
  <c r="BI19" i="34"/>
  <c r="G22" i="37" s="1"/>
  <c r="BH19" i="34"/>
  <c r="F22" i="37" s="1"/>
  <c r="B43" i="37"/>
  <c r="BM40" i="34"/>
  <c r="K43" i="37" s="1"/>
  <c r="BL40" i="34"/>
  <c r="BK40" i="34"/>
  <c r="BJ40" i="34"/>
  <c r="BI40" i="34"/>
  <c r="G43" i="37" s="1"/>
  <c r="BH40" i="34"/>
  <c r="F43" i="37" s="1"/>
  <c r="B44" i="37"/>
  <c r="BI41" i="34"/>
  <c r="BH41" i="34"/>
  <c r="F44" i="37" s="1"/>
  <c r="BJ41" i="34"/>
  <c r="BM41" i="34"/>
  <c r="BL41" i="34"/>
  <c r="BK41" i="34"/>
  <c r="I44" i="37" s="1"/>
  <c r="B11" i="37"/>
  <c r="BM8" i="34"/>
  <c r="BL8" i="34"/>
  <c r="BK8" i="34"/>
  <c r="BJ8" i="34"/>
  <c r="BH8" i="34"/>
  <c r="F11" i="37" s="1"/>
  <c r="BI8" i="34"/>
  <c r="B48" i="37"/>
  <c r="BI45" i="34"/>
  <c r="G48" i="37" s="1"/>
  <c r="BH45" i="34"/>
  <c r="F48" i="37" s="1"/>
  <c r="BJ45" i="34"/>
  <c r="BM45" i="34"/>
  <c r="K48" i="37" s="1"/>
  <c r="BL45" i="34"/>
  <c r="BK45" i="34"/>
  <c r="B46" i="37"/>
  <c r="BM43" i="34"/>
  <c r="K46" i="37" s="1"/>
  <c r="BL43" i="34"/>
  <c r="J46" i="37" s="1"/>
  <c r="BK43" i="34"/>
  <c r="BJ43" i="34"/>
  <c r="BI43" i="34"/>
  <c r="G46" i="37" s="1"/>
  <c r="BH43" i="34"/>
  <c r="F46" i="37" s="1"/>
  <c r="B15" i="37"/>
  <c r="BM12" i="34"/>
  <c r="BL12" i="34"/>
  <c r="J15" i="37" s="1"/>
  <c r="BK12" i="34"/>
  <c r="BH12" i="34"/>
  <c r="F15" i="37" s="1"/>
  <c r="BJ12" i="34"/>
  <c r="BI12" i="34"/>
  <c r="G15" i="37" s="1"/>
  <c r="B25" i="37"/>
  <c r="BK22" i="34"/>
  <c r="BJ22" i="34"/>
  <c r="BI22" i="34"/>
  <c r="G25" i="37" s="1"/>
  <c r="BH22" i="34"/>
  <c r="F25" i="37" s="1"/>
  <c r="BM22" i="34"/>
  <c r="BL22" i="34"/>
  <c r="B19" i="37"/>
  <c r="BM16" i="34"/>
  <c r="BL16" i="34"/>
  <c r="BH16" i="34"/>
  <c r="F19" i="37" s="1"/>
  <c r="BK16" i="34"/>
  <c r="I19" i="37" s="1"/>
  <c r="BJ16" i="34"/>
  <c r="H19" i="37" s="1"/>
  <c r="BI16" i="34"/>
  <c r="B53" i="37"/>
  <c r="BK50" i="34"/>
  <c r="I53" i="37" s="1"/>
  <c r="BJ50" i="34"/>
  <c r="BI50" i="34"/>
  <c r="BH50" i="34"/>
  <c r="BM50" i="34"/>
  <c r="K53" i="37" s="1"/>
  <c r="BL50" i="34"/>
  <c r="J53" i="37" s="1"/>
  <c r="B31" i="37"/>
  <c r="BM28" i="34"/>
  <c r="BL28" i="34"/>
  <c r="J31" i="37" s="1"/>
  <c r="BH28" i="34"/>
  <c r="F31" i="37" s="1"/>
  <c r="BK28" i="34"/>
  <c r="BJ28" i="34"/>
  <c r="BI28" i="34"/>
  <c r="G31" i="37" s="1"/>
  <c r="B27" i="37"/>
  <c r="BM24" i="34"/>
  <c r="BL24" i="34"/>
  <c r="BK24" i="34"/>
  <c r="I27" i="37" s="1"/>
  <c r="BJ24" i="34"/>
  <c r="BH24" i="34"/>
  <c r="F27" i="37" s="1"/>
  <c r="BI24" i="34"/>
  <c r="B35" i="37"/>
  <c r="BM32" i="34"/>
  <c r="K35" i="37" s="1"/>
  <c r="BL32" i="34"/>
  <c r="BK32" i="34"/>
  <c r="BJ32" i="34"/>
  <c r="H35" i="37" s="1"/>
  <c r="BI32" i="34"/>
  <c r="BH32" i="34"/>
  <c r="F35" i="37" s="1"/>
  <c r="B40" i="37"/>
  <c r="BI37" i="34"/>
  <c r="G40" i="37" s="1"/>
  <c r="BH37" i="34"/>
  <c r="F40" i="37" s="1"/>
  <c r="BJ37" i="34"/>
  <c r="BM37" i="34"/>
  <c r="BL37" i="34"/>
  <c r="J40" i="37" s="1"/>
  <c r="BK37" i="34"/>
  <c r="B71" i="37"/>
  <c r="BM51" i="34"/>
  <c r="BL51" i="34"/>
  <c r="J59" i="37" s="1"/>
  <c r="BK51" i="34"/>
  <c r="I67" i="37" s="1"/>
  <c r="BJ51" i="34"/>
  <c r="BI51" i="34"/>
  <c r="BH51" i="34"/>
  <c r="F68" i="37" s="1"/>
  <c r="B52" i="37"/>
  <c r="BI49" i="34"/>
  <c r="BH49" i="34"/>
  <c r="F52" i="37" s="1"/>
  <c r="BM49" i="34"/>
  <c r="K52" i="37" s="1"/>
  <c r="BL49" i="34"/>
  <c r="J52" i="37" s="1"/>
  <c r="BJ49" i="34"/>
  <c r="BK49" i="34"/>
  <c r="B21" i="37"/>
  <c r="BK18" i="34"/>
  <c r="BJ18" i="34"/>
  <c r="BI18" i="34"/>
  <c r="BL18" i="34"/>
  <c r="J21" i="37" s="1"/>
  <c r="BH18" i="34"/>
  <c r="F21" i="37" s="1"/>
  <c r="BM18" i="34"/>
  <c r="B13" i="37"/>
  <c r="BK10" i="34"/>
  <c r="I13" i="37" s="1"/>
  <c r="BJ10" i="34"/>
  <c r="BI10" i="34"/>
  <c r="BH10" i="34"/>
  <c r="F13" i="37" s="1"/>
  <c r="BM10" i="34"/>
  <c r="K13" i="37" s="1"/>
  <c r="BL10" i="34"/>
  <c r="J13" i="37" s="1"/>
  <c r="B10" i="37"/>
  <c r="BM7" i="34"/>
  <c r="BL7" i="34"/>
  <c r="J10" i="37" s="1"/>
  <c r="BK7" i="34"/>
  <c r="BJ7" i="34"/>
  <c r="BI7" i="34"/>
  <c r="BH7" i="34"/>
  <c r="F10" i="37" s="1"/>
  <c r="B34" i="37"/>
  <c r="BM31" i="34"/>
  <c r="BL31" i="34"/>
  <c r="BK31" i="34"/>
  <c r="I34" i="37" s="1"/>
  <c r="BJ31" i="34"/>
  <c r="BI31" i="34"/>
  <c r="BH31" i="34"/>
  <c r="F34" i="37" s="1"/>
  <c r="B17" i="37"/>
  <c r="BK14" i="34"/>
  <c r="I17" i="37" s="1"/>
  <c r="BJ14" i="34"/>
  <c r="BI14" i="34"/>
  <c r="BH14" i="34"/>
  <c r="F17" i="37" s="1"/>
  <c r="BL14" i="34"/>
  <c r="BM14" i="34"/>
  <c r="B23" i="37"/>
  <c r="BM20" i="34"/>
  <c r="K23" i="37" s="1"/>
  <c r="BL20" i="34"/>
  <c r="J23" i="37" s="1"/>
  <c r="BK20" i="34"/>
  <c r="BJ20" i="34"/>
  <c r="BH20" i="34"/>
  <c r="F23" i="37" s="1"/>
  <c r="BI20" i="34"/>
  <c r="B29" i="37"/>
  <c r="BK26" i="34"/>
  <c r="BJ26" i="34"/>
  <c r="H29" i="37" s="1"/>
  <c r="BI26" i="34"/>
  <c r="G29" i="37" s="1"/>
  <c r="BH26" i="34"/>
  <c r="F29" i="37" s="1"/>
  <c r="BM26" i="34"/>
  <c r="K29" i="37" s="1"/>
  <c r="BL26" i="34"/>
  <c r="J29" i="37" s="1"/>
  <c r="B45" i="37"/>
  <c r="BK42" i="34"/>
  <c r="BJ42" i="34"/>
  <c r="H45" i="37" s="1"/>
  <c r="BI42" i="34"/>
  <c r="G45" i="37" s="1"/>
  <c r="BH42" i="34"/>
  <c r="F45" i="37" s="1"/>
  <c r="BM42" i="34"/>
  <c r="BL42" i="34"/>
  <c r="J45" i="37" s="1"/>
  <c r="B18" i="37"/>
  <c r="BM15" i="34"/>
  <c r="BL15" i="34"/>
  <c r="BK15" i="34"/>
  <c r="BJ15" i="34"/>
  <c r="H18" i="37" s="1"/>
  <c r="BI15" i="34"/>
  <c r="G18" i="37" s="1"/>
  <c r="BH15" i="34"/>
  <c r="F18" i="37" s="1"/>
  <c r="B51" i="37"/>
  <c r="BM48" i="34"/>
  <c r="K51" i="37" s="1"/>
  <c r="BL48" i="34"/>
  <c r="BK48" i="34"/>
  <c r="BH48" i="34"/>
  <c r="F51" i="37" s="1"/>
  <c r="BJ48" i="34"/>
  <c r="H51" i="37" s="1"/>
  <c r="BI48" i="34"/>
  <c r="G51" i="37" s="1"/>
  <c r="B33" i="37"/>
  <c r="BK30" i="34"/>
  <c r="BJ30" i="34"/>
  <c r="H33" i="37" s="1"/>
  <c r="BI30" i="34"/>
  <c r="BH30" i="34"/>
  <c r="F33" i="37" s="1"/>
  <c r="BL30" i="34"/>
  <c r="BM30" i="34"/>
  <c r="K33" i="37" s="1"/>
  <c r="B26" i="37"/>
  <c r="BM23" i="34"/>
  <c r="BL23" i="34"/>
  <c r="BK23" i="34"/>
  <c r="I26" i="37" s="1"/>
  <c r="BJ23" i="34"/>
  <c r="BI23" i="34"/>
  <c r="BH23" i="34"/>
  <c r="F26" i="37" s="1"/>
  <c r="B12" i="37"/>
  <c r="BI9" i="34"/>
  <c r="G12" i="37" s="1"/>
  <c r="BH9" i="34"/>
  <c r="F12" i="37" s="1"/>
  <c r="BJ9" i="34"/>
  <c r="BM9" i="34"/>
  <c r="K12" i="37" s="1"/>
  <c r="BL9" i="34"/>
  <c r="BK9" i="34"/>
  <c r="H7" i="37"/>
  <c r="BM4" i="34"/>
  <c r="K7" i="37" s="1"/>
  <c r="BL4" i="34"/>
  <c r="J7" i="37" s="1"/>
  <c r="BK4" i="34"/>
  <c r="I7" i="37" s="1"/>
  <c r="BJ4" i="34"/>
  <c r="BI4" i="34"/>
  <c r="G7" i="37" s="1"/>
  <c r="BH4" i="34"/>
  <c r="AD53" i="34"/>
  <c r="AC53" i="34"/>
  <c r="AD52" i="34"/>
  <c r="AE52" i="34"/>
  <c r="Y52" i="34"/>
  <c r="Z55" i="34"/>
  <c r="X55" i="34"/>
  <c r="AC55" i="34"/>
  <c r="AE55" i="34"/>
  <c r="AB55" i="34"/>
  <c r="AD55" i="34"/>
  <c r="AF55" i="34"/>
  <c r="B7" i="37"/>
  <c r="BF4" i="34"/>
  <c r="D7" i="37" s="1"/>
  <c r="BF26" i="34"/>
  <c r="D29" i="37" s="1"/>
  <c r="BG4" i="34"/>
  <c r="E7" i="37" s="1"/>
  <c r="I37" i="37"/>
  <c r="K37" i="37"/>
  <c r="BI54" i="34"/>
  <c r="BE26" i="34"/>
  <c r="C29" i="37" s="1"/>
  <c r="BF34" i="34"/>
  <c r="D37" i="37" s="1"/>
  <c r="BE46" i="34"/>
  <c r="C49" i="37" s="1"/>
  <c r="G24" i="37"/>
  <c r="BE4" i="34"/>
  <c r="C7" i="37" s="1"/>
  <c r="BG18" i="34"/>
  <c r="E21" i="37" s="1"/>
  <c r="J51" i="37"/>
  <c r="BF46" i="34"/>
  <c r="D49" i="37" s="1"/>
  <c r="I33" i="37"/>
  <c r="J17" i="37"/>
  <c r="BG26" i="34"/>
  <c r="E29" i="37" s="1"/>
  <c r="I52" i="37"/>
  <c r="I29" i="37"/>
  <c r="BF43" i="34"/>
  <c r="D46" i="37" s="1"/>
  <c r="BF49" i="34"/>
  <c r="D52" i="37" s="1"/>
  <c r="BE34" i="34"/>
  <c r="C37" i="37" s="1"/>
  <c r="BG46" i="34"/>
  <c r="E49" i="37" s="1"/>
  <c r="H37" i="37"/>
  <c r="BF38" i="34"/>
  <c r="D41" i="37" s="1"/>
  <c r="H41" i="37"/>
  <c r="BG38" i="34"/>
  <c r="E41" i="37" s="1"/>
  <c r="K41" i="37"/>
  <c r="G41" i="37"/>
  <c r="BG54" i="34"/>
  <c r="I12" i="37"/>
  <c r="I46" i="37"/>
  <c r="BE15" i="34"/>
  <c r="C18" i="37" s="1"/>
  <c r="K39" i="37"/>
  <c r="G13" i="37"/>
  <c r="BG9" i="34"/>
  <c r="E12" i="37" s="1"/>
  <c r="BF52" i="34"/>
  <c r="BF21" i="34"/>
  <c r="D24" i="37" s="1"/>
  <c r="G21" i="37"/>
  <c r="K15" i="37"/>
  <c r="H39" i="37"/>
  <c r="BG33" i="34"/>
  <c r="E36" i="37" s="1"/>
  <c r="K50" i="37"/>
  <c r="BE18" i="34"/>
  <c r="C21" i="37" s="1"/>
  <c r="H46" i="37"/>
  <c r="BE21" i="34"/>
  <c r="C24" i="37" s="1"/>
  <c r="K19" i="37"/>
  <c r="BE7" i="34"/>
  <c r="C10" i="37" s="1"/>
  <c r="BG16" i="34"/>
  <c r="E19" i="37" s="1"/>
  <c r="BE9" i="34"/>
  <c r="C12" i="37" s="1"/>
  <c r="BE49" i="34"/>
  <c r="C52" i="37" s="1"/>
  <c r="X2" i="34"/>
  <c r="C5" i="35" s="1"/>
  <c r="AA2" i="34"/>
  <c r="F5" i="35" s="1"/>
  <c r="BG21" i="34"/>
  <c r="E24" i="37" s="1"/>
  <c r="BG47" i="34"/>
  <c r="E50" i="37" s="1"/>
  <c r="BG52" i="34"/>
  <c r="BE47" i="34"/>
  <c r="C50" i="37" s="1"/>
  <c r="BF47" i="34"/>
  <c r="D50" i="37" s="1"/>
  <c r="BE52" i="34"/>
  <c r="BM56" i="34"/>
  <c r="G50" i="37"/>
  <c r="BJ52" i="34"/>
  <c r="H21" i="37"/>
  <c r="J49" i="37"/>
  <c r="I40" i="37"/>
  <c r="J24" i="37"/>
  <c r="F7" i="37"/>
  <c r="G36" i="37"/>
  <c r="BM52" i="34"/>
  <c r="BG34" i="34"/>
  <c r="E37" i="37" s="1"/>
  <c r="BE38" i="34"/>
  <c r="C41" i="37" s="1"/>
  <c r="I49" i="37"/>
  <c r="BL54" i="34"/>
  <c r="I24" i="37"/>
  <c r="K32" i="37"/>
  <c r="BG43" i="34"/>
  <c r="E46" i="37" s="1"/>
  <c r="BE43" i="34"/>
  <c r="C46" i="37" s="1"/>
  <c r="BE16" i="34"/>
  <c r="C19" i="37" s="1"/>
  <c r="BF16" i="34"/>
  <c r="D19" i="37" s="1"/>
  <c r="G19" i="37"/>
  <c r="J19" i="37"/>
  <c r="BE36" i="34"/>
  <c r="C39" i="37" s="1"/>
  <c r="BG42" i="34"/>
  <c r="E45" i="37" s="1"/>
  <c r="BJ54" i="34"/>
  <c r="H52" i="37"/>
  <c r="BE33" i="34"/>
  <c r="C36" i="37" s="1"/>
  <c r="G39" i="37"/>
  <c r="BK54" i="34"/>
  <c r="G52" i="37"/>
  <c r="BG36" i="34"/>
  <c r="E39" i="37" s="1"/>
  <c r="BF9" i="34"/>
  <c r="D12" i="37" s="1"/>
  <c r="BF54" i="34"/>
  <c r="BG49" i="34"/>
  <c r="E52" i="37" s="1"/>
  <c r="Z2" i="34"/>
  <c r="E5" i="35" s="1"/>
  <c r="BF10" i="34"/>
  <c r="D13" i="37" s="1"/>
  <c r="H10" i="37"/>
  <c r="BE31" i="34"/>
  <c r="C34" i="37" s="1"/>
  <c r="BF5" i="34"/>
  <c r="D8" i="37" s="1"/>
  <c r="J12" i="37"/>
  <c r="BF56" i="34"/>
  <c r="BM54" i="34"/>
  <c r="Y2" i="34"/>
  <c r="D5" i="35" s="1"/>
  <c r="B5" i="35"/>
  <c r="BE10" i="34"/>
  <c r="C13" i="37" s="1"/>
  <c r="G10" i="37"/>
  <c r="I39" i="37"/>
  <c r="H34" i="37"/>
  <c r="K17" i="37"/>
  <c r="H12" i="37"/>
  <c r="BI56" i="34"/>
  <c r="AE2" i="34"/>
  <c r="J5" i="35" s="1"/>
  <c r="BF29" i="34"/>
  <c r="D32" i="37" s="1"/>
  <c r="BF7" i="34"/>
  <c r="D10" i="37" s="1"/>
  <c r="K34" i="37"/>
  <c r="H17" i="37"/>
  <c r="BJ56" i="34"/>
  <c r="BF42" i="34"/>
  <c r="D45" i="37" s="1"/>
  <c r="BG10" i="34"/>
  <c r="E13" i="37" s="1"/>
  <c r="I10" i="37"/>
  <c r="J34" i="37"/>
  <c r="G17" i="37"/>
  <c r="BK56" i="34"/>
  <c r="K45" i="37"/>
  <c r="H15" i="37"/>
  <c r="BG14" i="34"/>
  <c r="E17" i="37" s="1"/>
  <c r="BL56" i="34"/>
  <c r="BE42" i="34"/>
  <c r="C45" i="37" s="1"/>
  <c r="G34" i="37"/>
  <c r="H13" i="37"/>
  <c r="BG7" i="34"/>
  <c r="E10" i="37" s="1"/>
  <c r="BG31" i="34"/>
  <c r="E34" i="37" s="1"/>
  <c r="BF14" i="34"/>
  <c r="D17" i="37" s="1"/>
  <c r="BE56" i="34"/>
  <c r="I45" i="37"/>
  <c r="K10" i="37"/>
  <c r="BF31" i="34"/>
  <c r="D34" i="37" s="1"/>
  <c r="BE14" i="34"/>
  <c r="C17" i="37" s="1"/>
  <c r="H50" i="37"/>
  <c r="BK52" i="34"/>
  <c r="I21" i="37"/>
  <c r="BF37" i="34"/>
  <c r="D40" i="37" s="1"/>
  <c r="BL52" i="34"/>
  <c r="BF18" i="34"/>
  <c r="D21" i="37" s="1"/>
  <c r="BE37" i="34"/>
  <c r="C40" i="37" s="1"/>
  <c r="K21" i="37"/>
  <c r="BL57" i="34"/>
  <c r="G11" i="37"/>
  <c r="BF51" i="34"/>
  <c r="D70" i="37" s="1"/>
  <c r="B61" i="37"/>
  <c r="H44" i="37"/>
  <c r="BK2" i="34"/>
  <c r="I5" i="37" s="1"/>
  <c r="BG41" i="34"/>
  <c r="E44" i="37" s="1"/>
  <c r="BF33" i="34"/>
  <c r="D36" i="37" s="1"/>
  <c r="J39" i="37"/>
  <c r="BG5" i="34"/>
  <c r="E8" i="37" s="1"/>
  <c r="BE2" i="34"/>
  <c r="C5" i="37" s="1"/>
  <c r="K36" i="37"/>
  <c r="BF36" i="34"/>
  <c r="D39" i="37" s="1"/>
  <c r="BE5" i="34"/>
  <c r="C8" i="37" s="1"/>
  <c r="BF2" i="34"/>
  <c r="D5" i="37" s="1"/>
  <c r="H36" i="37"/>
  <c r="K22" i="37"/>
  <c r="BE41" i="34"/>
  <c r="C44" i="37" s="1"/>
  <c r="B57" i="37"/>
  <c r="BM55" i="34"/>
  <c r="BF41" i="34"/>
  <c r="D44" i="37" s="1"/>
  <c r="B66" i="37"/>
  <c r="BF55" i="34"/>
  <c r="K44" i="37"/>
  <c r="B70" i="37"/>
  <c r="BG55" i="34"/>
  <c r="BG51" i="34"/>
  <c r="E70" i="37" s="1"/>
  <c r="J44" i="37"/>
  <c r="BE51" i="34"/>
  <c r="C55" i="37" s="1"/>
  <c r="G44" i="37"/>
  <c r="K40" i="37"/>
  <c r="I15" i="37"/>
  <c r="I22" i="37"/>
  <c r="BF12" i="34"/>
  <c r="D15" i="37" s="1"/>
  <c r="BF19" i="34"/>
  <c r="D22" i="37" s="1"/>
  <c r="AC2" i="34"/>
  <c r="H5" i="35" s="1"/>
  <c r="AD2" i="34"/>
  <c r="I5" i="35" s="1"/>
  <c r="J22" i="37"/>
  <c r="H40" i="37"/>
  <c r="BG12" i="34"/>
  <c r="E15" i="37" s="1"/>
  <c r="BE19" i="34"/>
  <c r="C22" i="37" s="1"/>
  <c r="AF2" i="34"/>
  <c r="K5" i="35" s="1"/>
  <c r="BG37" i="34"/>
  <c r="E40" i="37" s="1"/>
  <c r="BE12" i="34"/>
  <c r="C15" i="37" s="1"/>
  <c r="BG19" i="34"/>
  <c r="E22" i="37" s="1"/>
  <c r="BE29" i="34"/>
  <c r="C32" i="37" s="1"/>
  <c r="G32" i="37"/>
  <c r="BG29" i="34"/>
  <c r="E32" i="37" s="1"/>
  <c r="I32" i="37"/>
  <c r="J32" i="37"/>
  <c r="B65" i="37"/>
  <c r="B74" i="37"/>
  <c r="BI55" i="34"/>
  <c r="H56" i="37"/>
  <c r="B56" i="37"/>
  <c r="B69" i="37"/>
  <c r="B55" i="37"/>
  <c r="BJ55" i="34"/>
  <c r="G57" i="37"/>
  <c r="B60" i="37"/>
  <c r="B73" i="37"/>
  <c r="B59" i="37"/>
  <c r="BF45" i="34"/>
  <c r="D48" i="37" s="1"/>
  <c r="BK55" i="34"/>
  <c r="BE25" i="34"/>
  <c r="C28" i="37" s="1"/>
  <c r="B64" i="37"/>
  <c r="B54" i="37"/>
  <c r="B63" i="37"/>
  <c r="BF3" i="34"/>
  <c r="D6" i="37" s="1"/>
  <c r="BE55" i="34"/>
  <c r="B68" i="37"/>
  <c r="B58" i="37"/>
  <c r="B67" i="37"/>
  <c r="K71" i="37"/>
  <c r="B72" i="37"/>
  <c r="B62" i="37"/>
  <c r="J20" i="37"/>
  <c r="BF35" i="34"/>
  <c r="D38" i="37" s="1"/>
  <c r="BE35" i="34"/>
  <c r="C38" i="37" s="1"/>
  <c r="BG22" i="34"/>
  <c r="E25" i="37" s="1"/>
  <c r="BG17" i="34"/>
  <c r="E20" i="37" s="1"/>
  <c r="J38" i="37"/>
  <c r="K25" i="37"/>
  <c r="I9" i="37"/>
  <c r="G38" i="37"/>
  <c r="I25" i="37"/>
  <c r="J9" i="37"/>
  <c r="K20" i="37"/>
  <c r="BG6" i="34"/>
  <c r="E9" i="37" s="1"/>
  <c r="BG35" i="34"/>
  <c r="E38" i="37" s="1"/>
  <c r="BF22" i="34"/>
  <c r="D25" i="37" s="1"/>
  <c r="F9" i="37"/>
  <c r="H20" i="37"/>
  <c r="K38" i="37"/>
  <c r="BE22" i="34"/>
  <c r="C25" i="37" s="1"/>
  <c r="BF17" i="34"/>
  <c r="D20" i="37" s="1"/>
  <c r="BF6" i="34"/>
  <c r="D9" i="37" s="1"/>
  <c r="J25" i="37"/>
  <c r="BE17" i="34"/>
  <c r="C20" i="37" s="1"/>
  <c r="BE6" i="34"/>
  <c r="C9" i="37" s="1"/>
  <c r="H25" i="37"/>
  <c r="BM2" i="34"/>
  <c r="K5" i="37" s="1"/>
  <c r="BH2" i="34"/>
  <c r="F5" i="37" s="1"/>
  <c r="H43" i="37"/>
  <c r="BG40" i="34"/>
  <c r="E43" i="37" s="1"/>
  <c r="BF40" i="34"/>
  <c r="D43" i="37" s="1"/>
  <c r="J43" i="37"/>
  <c r="BE40" i="34"/>
  <c r="C43" i="37" s="1"/>
  <c r="I43" i="37"/>
  <c r="BE20" i="34"/>
  <c r="C23" i="37" s="1"/>
  <c r="BE32" i="34"/>
  <c r="C35" i="37" s="1"/>
  <c r="G23" i="37"/>
  <c r="BE24" i="34"/>
  <c r="C27" i="37" s="1"/>
  <c r="G35" i="37"/>
  <c r="BG20" i="34"/>
  <c r="E23" i="37" s="1"/>
  <c r="BF53" i="34"/>
  <c r="BG28" i="34"/>
  <c r="E31" i="37" s="1"/>
  <c r="K27" i="37"/>
  <c r="J42" i="37"/>
  <c r="BI53" i="34"/>
  <c r="I23" i="37"/>
  <c r="G42" i="37"/>
  <c r="H23" i="37"/>
  <c r="H26" i="37"/>
  <c r="BG57" i="34"/>
  <c r="BF20" i="34"/>
  <c r="D23" i="37" s="1"/>
  <c r="BG50" i="34"/>
  <c r="E53" i="37" s="1"/>
  <c r="BG8" i="34"/>
  <c r="E11" i="37" s="1"/>
  <c r="H48" i="37"/>
  <c r="BE28" i="34"/>
  <c r="C31" i="37" s="1"/>
  <c r="K11" i="37"/>
  <c r="J27" i="37"/>
  <c r="BG32" i="34"/>
  <c r="E35" i="37" s="1"/>
  <c r="BG39" i="34"/>
  <c r="E42" i="37" s="1"/>
  <c r="BF23" i="34"/>
  <c r="D26" i="37" s="1"/>
  <c r="BG25" i="34"/>
  <c r="E28" i="37" s="1"/>
  <c r="BJ53" i="34"/>
  <c r="BE50" i="34"/>
  <c r="C53" i="37" s="1"/>
  <c r="I31" i="37"/>
  <c r="J11" i="37"/>
  <c r="H27" i="37"/>
  <c r="BG45" i="34"/>
  <c r="E48" i="37" s="1"/>
  <c r="BF32" i="34"/>
  <c r="D35" i="37" s="1"/>
  <c r="BF39" i="34"/>
  <c r="D42" i="37" s="1"/>
  <c r="BE23" i="34"/>
  <c r="C26" i="37" s="1"/>
  <c r="I28" i="37"/>
  <c r="BK53" i="34"/>
  <c r="BF50" i="34"/>
  <c r="D53" i="37" s="1"/>
  <c r="BJ57" i="34"/>
  <c r="H53" i="37"/>
  <c r="BF57" i="34"/>
  <c r="BF28" i="34"/>
  <c r="D31" i="37" s="1"/>
  <c r="H11" i="37"/>
  <c r="G27" i="37"/>
  <c r="BE45" i="34"/>
  <c r="C48" i="37" s="1"/>
  <c r="BE39" i="34"/>
  <c r="C42" i="37" s="1"/>
  <c r="G26" i="37"/>
  <c r="BL53" i="34"/>
  <c r="BH3" i="34"/>
  <c r="F6" i="37" s="1"/>
  <c r="BE57" i="34"/>
  <c r="G53" i="37"/>
  <c r="BK57" i="34"/>
  <c r="H31" i="37"/>
  <c r="I11" i="37"/>
  <c r="K42" i="37"/>
  <c r="BG23" i="34"/>
  <c r="E26" i="37" s="1"/>
  <c r="K28" i="37"/>
  <c r="BG53" i="34"/>
  <c r="BM57" i="34"/>
  <c r="K31" i="37"/>
  <c r="BF8" i="34"/>
  <c r="D11" i="37" s="1"/>
  <c r="BF24" i="34"/>
  <c r="D27" i="37" s="1"/>
  <c r="J48" i="37"/>
  <c r="I35" i="37"/>
  <c r="K26" i="37"/>
  <c r="H28" i="37"/>
  <c r="BM53" i="34"/>
  <c r="BE3" i="34"/>
  <c r="C6" i="37" s="1"/>
  <c r="BG3" i="34"/>
  <c r="E6" i="37" s="1"/>
  <c r="BE8" i="34"/>
  <c r="C11" i="37" s="1"/>
  <c r="BG24" i="34"/>
  <c r="E27" i="37" s="1"/>
  <c r="I48" i="37"/>
  <c r="J35" i="37"/>
  <c r="H42" i="37"/>
  <c r="J26" i="37"/>
  <c r="BF25" i="34"/>
  <c r="D28" i="37" s="1"/>
  <c r="BI3" i="34"/>
  <c r="G6" i="37" s="1"/>
  <c r="BJ3" i="34"/>
  <c r="H6" i="37" s="1"/>
  <c r="BK3" i="34"/>
  <c r="I6" i="37" s="1"/>
  <c r="B6" i="37"/>
  <c r="BL3" i="34"/>
  <c r="J6" i="37" s="1"/>
  <c r="H14" i="37"/>
  <c r="B5" i="37"/>
  <c r="BF13" i="34"/>
  <c r="D16" i="37" s="1"/>
  <c r="BG27" i="34"/>
  <c r="E30" i="37" s="1"/>
  <c r="B8" i="37"/>
  <c r="K30" i="37"/>
  <c r="G16" i="37"/>
  <c r="BG13" i="34"/>
  <c r="E16" i="37" s="1"/>
  <c r="BG11" i="34"/>
  <c r="E14" i="37" s="1"/>
  <c r="I30" i="37"/>
  <c r="J8" i="37"/>
  <c r="BE13" i="34"/>
  <c r="C16" i="37" s="1"/>
  <c r="I14" i="37"/>
  <c r="H30" i="37"/>
  <c r="BF11" i="34"/>
  <c r="D14" i="37" s="1"/>
  <c r="BF27" i="34"/>
  <c r="D30" i="37" s="1"/>
  <c r="H16" i="37"/>
  <c r="I16" i="37"/>
  <c r="BE11" i="34"/>
  <c r="C14" i="37" s="1"/>
  <c r="BE27" i="34"/>
  <c r="C30" i="37" s="1"/>
  <c r="J14" i="37"/>
  <c r="G30" i="37"/>
  <c r="F8" i="37"/>
  <c r="BI2" i="34"/>
  <c r="G5" i="37" s="1"/>
  <c r="BJ2" i="34"/>
  <c r="H5" i="37" s="1"/>
  <c r="H8" i="37"/>
  <c r="BL2" i="34"/>
  <c r="J5" i="37" s="1"/>
  <c r="I51" i="37"/>
  <c r="G33" i="37"/>
  <c r="BF48" i="34"/>
  <c r="D51" i="37" s="1"/>
  <c r="BG30" i="34"/>
  <c r="E33" i="37" s="1"/>
  <c r="K18" i="37"/>
  <c r="J18" i="37"/>
  <c r="BF30" i="34"/>
  <c r="D33" i="37" s="1"/>
  <c r="BG15" i="34"/>
  <c r="E18" i="37" s="1"/>
  <c r="I18" i="37"/>
  <c r="BG48" i="34"/>
  <c r="E51" i="37" s="1"/>
  <c r="BE30" i="34"/>
  <c r="C33" i="37" s="1"/>
  <c r="BF15" i="34"/>
  <c r="D18" i="37" s="1"/>
  <c r="BE48" i="34"/>
  <c r="C51" i="37" s="1"/>
  <c r="J33" i="37"/>
  <c r="AD41" i="34"/>
  <c r="I44" i="35" s="1"/>
  <c r="AB41" i="34"/>
  <c r="G44" i="35" s="1"/>
  <c r="AC41" i="34"/>
  <c r="H44" i="35" s="1"/>
  <c r="AA41" i="34"/>
  <c r="F44" i="35" s="1"/>
  <c r="X41" i="34"/>
  <c r="C44" i="35" s="1"/>
  <c r="Z41" i="34"/>
  <c r="E44" i="35" s="1"/>
  <c r="Y41" i="34"/>
  <c r="D44" i="35" s="1"/>
  <c r="AF41" i="34"/>
  <c r="K44" i="35" s="1"/>
  <c r="AE41" i="34"/>
  <c r="J44" i="35" s="1"/>
  <c r="B44" i="35"/>
  <c r="AF46" i="34"/>
  <c r="K49" i="35" s="1"/>
  <c r="AE46" i="34"/>
  <c r="J49" i="35" s="1"/>
  <c r="X46" i="34"/>
  <c r="C49" i="35" s="1"/>
  <c r="AD46" i="34"/>
  <c r="I49" i="35" s="1"/>
  <c r="AC46" i="34"/>
  <c r="H49" i="35" s="1"/>
  <c r="AB46" i="34"/>
  <c r="G49" i="35" s="1"/>
  <c r="Z46" i="34"/>
  <c r="E49" i="35" s="1"/>
  <c r="AA46" i="34"/>
  <c r="F49" i="35" s="1"/>
  <c r="Y46" i="34"/>
  <c r="D49" i="35" s="1"/>
  <c r="B49" i="35"/>
  <c r="AF38" i="34"/>
  <c r="K41" i="35" s="1"/>
  <c r="AE38" i="34"/>
  <c r="J41" i="35" s="1"/>
  <c r="X38" i="34"/>
  <c r="C41" i="35" s="1"/>
  <c r="AD38" i="34"/>
  <c r="I41" i="35" s="1"/>
  <c r="AC38" i="34"/>
  <c r="H41" i="35" s="1"/>
  <c r="Z38" i="34"/>
  <c r="E41" i="35" s="1"/>
  <c r="AB38" i="34"/>
  <c r="G41" i="35" s="1"/>
  <c r="AA38" i="34"/>
  <c r="F41" i="35" s="1"/>
  <c r="Y38" i="34"/>
  <c r="D41" i="35" s="1"/>
  <c r="B41" i="35"/>
  <c r="AB40" i="34"/>
  <c r="G43" i="35" s="1"/>
  <c r="AE40" i="34"/>
  <c r="J43" i="35" s="1"/>
  <c r="AA40" i="34"/>
  <c r="F43" i="35" s="1"/>
  <c r="Z40" i="34"/>
  <c r="E43" i="35" s="1"/>
  <c r="Y40" i="34"/>
  <c r="D43" i="35" s="1"/>
  <c r="AF40" i="34"/>
  <c r="K43" i="35" s="1"/>
  <c r="X40" i="34"/>
  <c r="C43" i="35" s="1"/>
  <c r="AC40" i="34"/>
  <c r="H43" i="35" s="1"/>
  <c r="AD40" i="34"/>
  <c r="I43" i="35" s="1"/>
  <c r="B43" i="35"/>
  <c r="AC39" i="34"/>
  <c r="H42" i="35" s="1"/>
  <c r="AB39" i="34"/>
  <c r="G42" i="35" s="1"/>
  <c r="AA39" i="34"/>
  <c r="F42" i="35" s="1"/>
  <c r="Z39" i="34"/>
  <c r="E42" i="35" s="1"/>
  <c r="X39" i="34"/>
  <c r="C42" i="35" s="1"/>
  <c r="Y39" i="34"/>
  <c r="D42" i="35" s="1"/>
  <c r="AF39" i="34"/>
  <c r="K42" i="35" s="1"/>
  <c r="AD39" i="34"/>
  <c r="I42" i="35" s="1"/>
  <c r="AE39" i="34"/>
  <c r="J42" i="35" s="1"/>
  <c r="B42" i="35"/>
  <c r="AF16" i="34"/>
  <c r="K19" i="35" s="1"/>
  <c r="X16" i="34"/>
  <c r="C19" i="35" s="1"/>
  <c r="AE16" i="34"/>
  <c r="J19" i="35" s="1"/>
  <c r="AC16" i="34"/>
  <c r="H19" i="35" s="1"/>
  <c r="AD16" i="34"/>
  <c r="I19" i="35" s="1"/>
  <c r="Z16" i="34"/>
  <c r="E19" i="35" s="1"/>
  <c r="AB16" i="34"/>
  <c r="G19" i="35" s="1"/>
  <c r="AA16" i="34"/>
  <c r="F19" i="35" s="1"/>
  <c r="Y16" i="34"/>
  <c r="D19" i="35" s="1"/>
  <c r="B19" i="35"/>
  <c r="AB13" i="34"/>
  <c r="G16" i="35" s="1"/>
  <c r="AA13" i="34"/>
  <c r="F16" i="35" s="1"/>
  <c r="Z13" i="34"/>
  <c r="E16" i="35" s="1"/>
  <c r="AF13" i="34"/>
  <c r="K16" i="35" s="1"/>
  <c r="Y13" i="34"/>
  <c r="D16" i="35" s="1"/>
  <c r="AD13" i="34"/>
  <c r="I16" i="35" s="1"/>
  <c r="X13" i="34"/>
  <c r="C16" i="35" s="1"/>
  <c r="AE13" i="34"/>
  <c r="J16" i="35" s="1"/>
  <c r="AC13" i="34"/>
  <c r="H16" i="35" s="1"/>
  <c r="B16" i="35"/>
  <c r="AB22" i="34"/>
  <c r="G25" i="35" s="1"/>
  <c r="AA22" i="34"/>
  <c r="F25" i="35" s="1"/>
  <c r="Z22" i="34"/>
  <c r="E25" i="35" s="1"/>
  <c r="Y22" i="34"/>
  <c r="D25" i="35" s="1"/>
  <c r="AF22" i="34"/>
  <c r="K25" i="35" s="1"/>
  <c r="AD22" i="34"/>
  <c r="I25" i="35" s="1"/>
  <c r="AE22" i="34"/>
  <c r="J25" i="35" s="1"/>
  <c r="X22" i="34"/>
  <c r="C25" i="35" s="1"/>
  <c r="AC22" i="34"/>
  <c r="H25" i="35" s="1"/>
  <c r="B25" i="35"/>
  <c r="AB14" i="34"/>
  <c r="G17" i="35" s="1"/>
  <c r="AA14" i="34"/>
  <c r="F17" i="35" s="1"/>
  <c r="Z14" i="34"/>
  <c r="E17" i="35" s="1"/>
  <c r="Y14" i="34"/>
  <c r="D17" i="35" s="1"/>
  <c r="AD14" i="34"/>
  <c r="I17" i="35" s="1"/>
  <c r="AF14" i="34"/>
  <c r="K17" i="35" s="1"/>
  <c r="AE14" i="34"/>
  <c r="J17" i="35" s="1"/>
  <c r="X14" i="34"/>
  <c r="C17" i="35" s="1"/>
  <c r="AC14" i="34"/>
  <c r="H17" i="35" s="1"/>
  <c r="B17" i="35"/>
  <c r="Y25" i="34"/>
  <c r="D28" i="35" s="1"/>
  <c r="AF25" i="34"/>
  <c r="K28" i="35" s="1"/>
  <c r="X25" i="34"/>
  <c r="C28" i="35" s="1"/>
  <c r="AE25" i="34"/>
  <c r="J28" i="35" s="1"/>
  <c r="AA25" i="34"/>
  <c r="F28" i="35" s="1"/>
  <c r="AD25" i="34"/>
  <c r="I28" i="35" s="1"/>
  <c r="AB25" i="34"/>
  <c r="G28" i="35" s="1"/>
  <c r="AC25" i="34"/>
  <c r="H28" i="35" s="1"/>
  <c r="Z25" i="34"/>
  <c r="E28" i="35" s="1"/>
  <c r="B28" i="35"/>
  <c r="AC42" i="34"/>
  <c r="H45" i="35" s="1"/>
  <c r="AE42" i="34"/>
  <c r="J45" i="35" s="1"/>
  <c r="AA42" i="34"/>
  <c r="F45" i="35" s="1"/>
  <c r="AB42" i="34"/>
  <c r="G45" i="35" s="1"/>
  <c r="Z42" i="34"/>
  <c r="E45" i="35" s="1"/>
  <c r="Y42" i="34"/>
  <c r="D45" i="35" s="1"/>
  <c r="AF42" i="34"/>
  <c r="K45" i="35" s="1"/>
  <c r="X42" i="34"/>
  <c r="C45" i="35" s="1"/>
  <c r="AD42" i="34"/>
  <c r="I45" i="35" s="1"/>
  <c r="B45" i="35"/>
  <c r="AC20" i="34"/>
  <c r="H23" i="35" s="1"/>
  <c r="AB20" i="34"/>
  <c r="G23" i="35" s="1"/>
  <c r="AA20" i="34"/>
  <c r="F23" i="35" s="1"/>
  <c r="Y20" i="34"/>
  <c r="D23" i="35" s="1"/>
  <c r="Z20" i="34"/>
  <c r="E23" i="35" s="1"/>
  <c r="AF20" i="34"/>
  <c r="K23" i="35" s="1"/>
  <c r="AE20" i="34"/>
  <c r="J23" i="35" s="1"/>
  <c r="X20" i="34"/>
  <c r="C23" i="35" s="1"/>
  <c r="AD20" i="34"/>
  <c r="I23" i="35" s="1"/>
  <c r="B23" i="35"/>
  <c r="AA17" i="34"/>
  <c r="F20" i="35" s="1"/>
  <c r="Z17" i="34"/>
  <c r="E20" i="35" s="1"/>
  <c r="Y17" i="34"/>
  <c r="D20" i="35" s="1"/>
  <c r="AF17" i="34"/>
  <c r="K20" i="35" s="1"/>
  <c r="X17" i="34"/>
  <c r="C20" i="35" s="1"/>
  <c r="AD17" i="34"/>
  <c r="I20" i="35" s="1"/>
  <c r="AE17" i="34"/>
  <c r="J20" i="35" s="1"/>
  <c r="AB17" i="34"/>
  <c r="G20" i="35" s="1"/>
  <c r="AC17" i="34"/>
  <c r="H20" i="35" s="1"/>
  <c r="B20" i="35"/>
  <c r="Y23" i="34"/>
  <c r="D26" i="35" s="1"/>
  <c r="AF23" i="34"/>
  <c r="K26" i="35" s="1"/>
  <c r="X23" i="34"/>
  <c r="C26" i="35" s="1"/>
  <c r="AD23" i="34"/>
  <c r="I26" i="35" s="1"/>
  <c r="AE23" i="34"/>
  <c r="J26" i="35" s="1"/>
  <c r="AA23" i="34"/>
  <c r="F26" i="35" s="1"/>
  <c r="AC23" i="34"/>
  <c r="H26" i="35" s="1"/>
  <c r="AB23" i="34"/>
  <c r="G26" i="35" s="1"/>
  <c r="Z23" i="34"/>
  <c r="E26" i="35" s="1"/>
  <c r="B26" i="35"/>
  <c r="AE8" i="34"/>
  <c r="J11" i="35" s="1"/>
  <c r="AF8" i="34"/>
  <c r="K11" i="35" s="1"/>
  <c r="AC8" i="34"/>
  <c r="H11" i="35" s="1"/>
  <c r="AD8" i="34"/>
  <c r="I11" i="35" s="1"/>
  <c r="AB8" i="34"/>
  <c r="G11" i="35" s="1"/>
  <c r="AA8" i="34"/>
  <c r="F11" i="35" s="1"/>
  <c r="Z8" i="34"/>
  <c r="E11" i="35" s="1"/>
  <c r="Y8" i="34"/>
  <c r="D11" i="35" s="1"/>
  <c r="X8" i="34"/>
  <c r="C11" i="35" s="1"/>
  <c r="B11" i="35"/>
  <c r="AC18" i="34"/>
  <c r="H21" i="35" s="1"/>
  <c r="AE18" i="34"/>
  <c r="J21" i="35" s="1"/>
  <c r="AA18" i="34"/>
  <c r="F21" i="35" s="1"/>
  <c r="AB18" i="34"/>
  <c r="G21" i="35" s="1"/>
  <c r="Z18" i="34"/>
  <c r="E21" i="35" s="1"/>
  <c r="Y18" i="34"/>
  <c r="D21" i="35" s="1"/>
  <c r="AF18" i="34"/>
  <c r="K21" i="35" s="1"/>
  <c r="X18" i="34"/>
  <c r="C21" i="35" s="1"/>
  <c r="AD18" i="34"/>
  <c r="I21" i="35" s="1"/>
  <c r="B21" i="35"/>
  <c r="X51" i="34"/>
  <c r="Y51" i="34"/>
  <c r="AE51" i="34"/>
  <c r="AD51" i="34"/>
  <c r="AC51" i="34"/>
  <c r="AB51" i="34"/>
  <c r="Z51" i="34"/>
  <c r="AA51" i="34"/>
  <c r="AF51" i="34"/>
  <c r="AF34" i="34"/>
  <c r="K37" i="35" s="1"/>
  <c r="Z34" i="34"/>
  <c r="E37" i="35" s="1"/>
  <c r="X34" i="34"/>
  <c r="C37" i="35" s="1"/>
  <c r="AE34" i="34"/>
  <c r="J37" i="35" s="1"/>
  <c r="AD34" i="34"/>
  <c r="I37" i="35" s="1"/>
  <c r="AC34" i="34"/>
  <c r="H37" i="35" s="1"/>
  <c r="AA34" i="34"/>
  <c r="F37" i="35" s="1"/>
  <c r="AB34" i="34"/>
  <c r="G37" i="35" s="1"/>
  <c r="Y34" i="34"/>
  <c r="D37" i="35" s="1"/>
  <c r="B37" i="35"/>
  <c r="AE10" i="34"/>
  <c r="J13" i="35" s="1"/>
  <c r="AD10" i="34"/>
  <c r="I13" i="35" s="1"/>
  <c r="AC10" i="34"/>
  <c r="H13" i="35" s="1"/>
  <c r="AA10" i="34"/>
  <c r="F13" i="35" s="1"/>
  <c r="AB10" i="34"/>
  <c r="G13" i="35" s="1"/>
  <c r="Z10" i="34"/>
  <c r="E13" i="35" s="1"/>
  <c r="AF10" i="34"/>
  <c r="K13" i="35" s="1"/>
  <c r="Y10" i="34"/>
  <c r="D13" i="35" s="1"/>
  <c r="X10" i="34"/>
  <c r="C13" i="35" s="1"/>
  <c r="B13" i="35"/>
  <c r="AE26" i="34"/>
  <c r="J29" i="35" s="1"/>
  <c r="AD26" i="34"/>
  <c r="I29" i="35" s="1"/>
  <c r="AC26" i="34"/>
  <c r="H29" i="35" s="1"/>
  <c r="AA26" i="34"/>
  <c r="F29" i="35" s="1"/>
  <c r="AB26" i="34"/>
  <c r="G29" i="35" s="1"/>
  <c r="Z26" i="34"/>
  <c r="E29" i="35" s="1"/>
  <c r="AF26" i="34"/>
  <c r="K29" i="35" s="1"/>
  <c r="Y26" i="34"/>
  <c r="D29" i="35" s="1"/>
  <c r="X26" i="34"/>
  <c r="C29" i="35" s="1"/>
  <c r="B29" i="35"/>
  <c r="AA36" i="34"/>
  <c r="F39" i="35" s="1"/>
  <c r="Y36" i="34"/>
  <c r="D39" i="35" s="1"/>
  <c r="Z36" i="34"/>
  <c r="E39" i="35" s="1"/>
  <c r="AF36" i="34"/>
  <c r="K39" i="35" s="1"/>
  <c r="X36" i="34"/>
  <c r="C39" i="35" s="1"/>
  <c r="AC36" i="34"/>
  <c r="H39" i="35" s="1"/>
  <c r="AE36" i="34"/>
  <c r="J39" i="35" s="1"/>
  <c r="AD36" i="34"/>
  <c r="I39" i="35" s="1"/>
  <c r="AB36" i="34"/>
  <c r="G39" i="35" s="1"/>
  <c r="B39" i="35"/>
  <c r="AD45" i="34"/>
  <c r="I48" i="35" s="1"/>
  <c r="AC45" i="34"/>
  <c r="H48" i="35" s="1"/>
  <c r="AB45" i="34"/>
  <c r="G48" i="35" s="1"/>
  <c r="AA45" i="34"/>
  <c r="F48" i="35" s="1"/>
  <c r="Z45" i="34"/>
  <c r="E48" i="35" s="1"/>
  <c r="X45" i="34"/>
  <c r="C48" i="35" s="1"/>
  <c r="AF45" i="34"/>
  <c r="K48" i="35" s="1"/>
  <c r="Y45" i="34"/>
  <c r="D48" i="35" s="1"/>
  <c r="AE45" i="34"/>
  <c r="J48" i="35" s="1"/>
  <c r="Y35" i="34"/>
  <c r="D38" i="35" s="1"/>
  <c r="AF35" i="34"/>
  <c r="K38" i="35" s="1"/>
  <c r="X35" i="34"/>
  <c r="C38" i="35" s="1"/>
  <c r="AE35" i="34"/>
  <c r="J38" i="35" s="1"/>
  <c r="AB35" i="34"/>
  <c r="G38" i="35" s="1"/>
  <c r="AD35" i="34"/>
  <c r="I38" i="35" s="1"/>
  <c r="AC35" i="34"/>
  <c r="H38" i="35" s="1"/>
  <c r="AA35" i="34"/>
  <c r="F38" i="35" s="1"/>
  <c r="Z35" i="34"/>
  <c r="E38" i="35" s="1"/>
  <c r="B38" i="35"/>
  <c r="AB24" i="34"/>
  <c r="G27" i="35" s="1"/>
  <c r="AA24" i="34"/>
  <c r="F27" i="35" s="1"/>
  <c r="Z24" i="34"/>
  <c r="E27" i="35" s="1"/>
  <c r="Y24" i="34"/>
  <c r="D27" i="35" s="1"/>
  <c r="AE24" i="34"/>
  <c r="J27" i="35" s="1"/>
  <c r="AF24" i="34"/>
  <c r="K27" i="35" s="1"/>
  <c r="X24" i="34"/>
  <c r="C27" i="35" s="1"/>
  <c r="AC24" i="34"/>
  <c r="H27" i="35" s="1"/>
  <c r="AD24" i="34"/>
  <c r="I27" i="35" s="1"/>
  <c r="B27" i="35"/>
  <c r="F53" i="37"/>
  <c r="F71" i="37"/>
  <c r="F74" i="37"/>
  <c r="Z48" i="34"/>
  <c r="E51" i="35" s="1"/>
  <c r="AB48" i="34"/>
  <c r="G51" i="35" s="1"/>
  <c r="Y48" i="34"/>
  <c r="D51" i="35" s="1"/>
  <c r="AF48" i="34"/>
  <c r="K51" i="35" s="1"/>
  <c r="X48" i="34"/>
  <c r="C51" i="35" s="1"/>
  <c r="AE48" i="34"/>
  <c r="J51" i="35" s="1"/>
  <c r="AC48" i="34"/>
  <c r="H51" i="35" s="1"/>
  <c r="AD48" i="34"/>
  <c r="I51" i="35" s="1"/>
  <c r="AA48" i="34"/>
  <c r="F51" i="35" s="1"/>
  <c r="AA7" i="34"/>
  <c r="F10" i="35" s="1"/>
  <c r="Y7" i="34"/>
  <c r="D10" i="35" s="1"/>
  <c r="AB7" i="34"/>
  <c r="G10" i="35" s="1"/>
  <c r="Z7" i="34"/>
  <c r="E10" i="35" s="1"/>
  <c r="AF7" i="34"/>
  <c r="K10" i="35" s="1"/>
  <c r="AD7" i="34"/>
  <c r="I10" i="35" s="1"/>
  <c r="X7" i="34"/>
  <c r="C10" i="35" s="1"/>
  <c r="AC7" i="34"/>
  <c r="H10" i="35" s="1"/>
  <c r="AE7" i="34"/>
  <c r="J10" i="35" s="1"/>
  <c r="B10" i="35"/>
  <c r="X37" i="34"/>
  <c r="C40" i="35" s="1"/>
  <c r="AE37" i="34"/>
  <c r="J40" i="35" s="1"/>
  <c r="AD37" i="34"/>
  <c r="I40" i="35" s="1"/>
  <c r="AC37" i="34"/>
  <c r="H40" i="35" s="1"/>
  <c r="Z37" i="34"/>
  <c r="E40" i="35" s="1"/>
  <c r="AB37" i="34"/>
  <c r="G40" i="35" s="1"/>
  <c r="AA37" i="34"/>
  <c r="F40" i="35" s="1"/>
  <c r="AF37" i="34"/>
  <c r="K40" i="35" s="1"/>
  <c r="Y37" i="34"/>
  <c r="D40" i="35" s="1"/>
  <c r="B40" i="35"/>
  <c r="AE50" i="34"/>
  <c r="J53" i="35" s="1"/>
  <c r="AF50" i="34"/>
  <c r="K53" i="35" s="1"/>
  <c r="AD50" i="34"/>
  <c r="I53" i="35" s="1"/>
  <c r="AC50" i="34"/>
  <c r="H53" i="35" s="1"/>
  <c r="AA50" i="34"/>
  <c r="F53" i="35" s="1"/>
  <c r="AB50" i="34"/>
  <c r="G53" i="35" s="1"/>
  <c r="Z50" i="34"/>
  <c r="E53" i="35" s="1"/>
  <c r="Y50" i="34"/>
  <c r="D53" i="35" s="1"/>
  <c r="X50" i="34"/>
  <c r="C53" i="35" s="1"/>
  <c r="Z5" i="34"/>
  <c r="E8" i="35" s="1"/>
  <c r="AB5" i="34"/>
  <c r="G8" i="35" s="1"/>
  <c r="AF5" i="34"/>
  <c r="K8" i="35" s="1"/>
  <c r="Y5" i="34"/>
  <c r="D8" i="35" s="1"/>
  <c r="X5" i="34"/>
  <c r="C8" i="35" s="1"/>
  <c r="AE5" i="34"/>
  <c r="J8" i="35" s="1"/>
  <c r="AD5" i="34"/>
  <c r="I8" i="35" s="1"/>
  <c r="AC5" i="34"/>
  <c r="H8" i="35" s="1"/>
  <c r="AA5" i="34"/>
  <c r="F8" i="35" s="1"/>
  <c r="B8" i="35"/>
  <c r="Y47" i="34"/>
  <c r="D50" i="35" s="1"/>
  <c r="AF47" i="34"/>
  <c r="K50" i="35" s="1"/>
  <c r="X47" i="34"/>
  <c r="C50" i="35" s="1"/>
  <c r="AD47" i="34"/>
  <c r="I50" i="35" s="1"/>
  <c r="AE47" i="34"/>
  <c r="J50" i="35" s="1"/>
  <c r="AC47" i="34"/>
  <c r="H50" i="35" s="1"/>
  <c r="AA47" i="34"/>
  <c r="F50" i="35" s="1"/>
  <c r="AB47" i="34"/>
  <c r="G50" i="35" s="1"/>
  <c r="Z47" i="34"/>
  <c r="E50" i="35" s="1"/>
  <c r="B50" i="35"/>
  <c r="AA12" i="34"/>
  <c r="F15" i="35" s="1"/>
  <c r="Y12" i="34"/>
  <c r="D15" i="35" s="1"/>
  <c r="Z12" i="34"/>
  <c r="E15" i="35" s="1"/>
  <c r="AF12" i="34"/>
  <c r="K15" i="35" s="1"/>
  <c r="X12" i="34"/>
  <c r="C15" i="35" s="1"/>
  <c r="AE12" i="34"/>
  <c r="J15" i="35" s="1"/>
  <c r="AC12" i="34"/>
  <c r="H15" i="35" s="1"/>
  <c r="AD12" i="34"/>
  <c r="I15" i="35" s="1"/>
  <c r="AB12" i="34"/>
  <c r="G15" i="35" s="1"/>
  <c r="B15" i="35"/>
  <c r="AE3" i="34"/>
  <c r="J6" i="35" s="1"/>
  <c r="AD3" i="34"/>
  <c r="I6" i="35" s="1"/>
  <c r="AC3" i="34"/>
  <c r="H6" i="35" s="1"/>
  <c r="AF3" i="34"/>
  <c r="K6" i="35" s="1"/>
  <c r="Z3" i="34"/>
  <c r="E6" i="35" s="1"/>
  <c r="AB3" i="34"/>
  <c r="G6" i="35" s="1"/>
  <c r="Y3" i="34"/>
  <c r="D6" i="35" s="1"/>
  <c r="AA3" i="34"/>
  <c r="F6" i="35" s="1"/>
  <c r="X3" i="34"/>
  <c r="C6" i="35" s="1"/>
  <c r="B6" i="35"/>
  <c r="AB19" i="34"/>
  <c r="G22" i="35" s="1"/>
  <c r="AD19" i="34"/>
  <c r="I22" i="35" s="1"/>
  <c r="Z19" i="34"/>
  <c r="E22" i="35" s="1"/>
  <c r="AA19" i="34"/>
  <c r="F22" i="35" s="1"/>
  <c r="Y19" i="34"/>
  <c r="D22" i="35" s="1"/>
  <c r="AF19" i="34"/>
  <c r="K22" i="35" s="1"/>
  <c r="X19" i="34"/>
  <c r="C22" i="35" s="1"/>
  <c r="AE19" i="34"/>
  <c r="J22" i="35" s="1"/>
  <c r="AC19" i="34"/>
  <c r="H22" i="35" s="1"/>
  <c r="B22" i="35"/>
  <c r="X31" i="34"/>
  <c r="C34" i="35" s="1"/>
  <c r="AD31" i="34"/>
  <c r="I34" i="35" s="1"/>
  <c r="AE31" i="34"/>
  <c r="J34" i="35" s="1"/>
  <c r="AC31" i="34"/>
  <c r="H34" i="35" s="1"/>
  <c r="AB31" i="34"/>
  <c r="G34" i="35" s="1"/>
  <c r="Y31" i="34"/>
  <c r="D34" i="35" s="1"/>
  <c r="AA31" i="34"/>
  <c r="F34" i="35" s="1"/>
  <c r="Z31" i="34"/>
  <c r="E34" i="35" s="1"/>
  <c r="AF31" i="34"/>
  <c r="K34" i="35" s="1"/>
  <c r="B34" i="35"/>
  <c r="AF4" i="34"/>
  <c r="K7" i="35" s="1"/>
  <c r="Y4" i="34"/>
  <c r="D7" i="35" s="1"/>
  <c r="X4" i="34"/>
  <c r="C7" i="35" s="1"/>
  <c r="AE4" i="34"/>
  <c r="J7" i="35" s="1"/>
  <c r="AD4" i="34"/>
  <c r="I7" i="35" s="1"/>
  <c r="AA4" i="34"/>
  <c r="F7" i="35" s="1"/>
  <c r="AC4" i="34"/>
  <c r="H7" i="35" s="1"/>
  <c r="AB4" i="34"/>
  <c r="G7" i="35" s="1"/>
  <c r="Z4" i="34"/>
  <c r="E7" i="35" s="1"/>
  <c r="B7" i="35"/>
  <c r="AB21" i="34"/>
  <c r="G24" i="35" s="1"/>
  <c r="AD21" i="34"/>
  <c r="I24" i="35" s="1"/>
  <c r="AA21" i="34"/>
  <c r="F24" i="35" s="1"/>
  <c r="Z21" i="34"/>
  <c r="E24" i="35" s="1"/>
  <c r="AF21" i="34"/>
  <c r="K24" i="35" s="1"/>
  <c r="Y21" i="34"/>
  <c r="D24" i="35" s="1"/>
  <c r="X21" i="34"/>
  <c r="C24" i="35" s="1"/>
  <c r="AE21" i="34"/>
  <c r="J24" i="35" s="1"/>
  <c r="AC21" i="34"/>
  <c r="H24" i="35" s="1"/>
  <c r="B24" i="35"/>
  <c r="AD30" i="34"/>
  <c r="I33" i="35" s="1"/>
  <c r="AC30" i="34"/>
  <c r="H33" i="35" s="1"/>
  <c r="AB30" i="34"/>
  <c r="G33" i="35" s="1"/>
  <c r="AA30" i="34"/>
  <c r="F33" i="35" s="1"/>
  <c r="Z30" i="34"/>
  <c r="E33" i="35" s="1"/>
  <c r="AF30" i="34"/>
  <c r="K33" i="35" s="1"/>
  <c r="Y30" i="34"/>
  <c r="D33" i="35" s="1"/>
  <c r="AE30" i="34"/>
  <c r="J33" i="35" s="1"/>
  <c r="X30" i="34"/>
  <c r="C33" i="35" s="1"/>
  <c r="B33" i="35"/>
  <c r="AA33" i="34"/>
  <c r="F36" i="35" s="1"/>
  <c r="Z33" i="34"/>
  <c r="E36" i="35" s="1"/>
  <c r="Y33" i="34"/>
  <c r="D36" i="35" s="1"/>
  <c r="AD33" i="34"/>
  <c r="I36" i="35" s="1"/>
  <c r="AF33" i="34"/>
  <c r="K36" i="35" s="1"/>
  <c r="X33" i="34"/>
  <c r="C36" i="35" s="1"/>
  <c r="AE33" i="34"/>
  <c r="J36" i="35" s="1"/>
  <c r="AB33" i="34"/>
  <c r="G36" i="35" s="1"/>
  <c r="AC33" i="34"/>
  <c r="H36" i="35" s="1"/>
  <c r="B36" i="35"/>
  <c r="Y11" i="34"/>
  <c r="D14" i="35" s="1"/>
  <c r="AF11" i="34"/>
  <c r="K14" i="35" s="1"/>
  <c r="X11" i="34"/>
  <c r="C14" i="35" s="1"/>
  <c r="AE11" i="34"/>
  <c r="J14" i="35" s="1"/>
  <c r="AD11" i="34"/>
  <c r="I14" i="35" s="1"/>
  <c r="AB11" i="34"/>
  <c r="G14" i="35" s="1"/>
  <c r="AC11" i="34"/>
  <c r="H14" i="35" s="1"/>
  <c r="Z11" i="34"/>
  <c r="E14" i="35" s="1"/>
  <c r="AA11" i="34"/>
  <c r="F14" i="35" s="1"/>
  <c r="B14" i="35"/>
  <c r="AA15" i="34"/>
  <c r="F18" i="35" s="1"/>
  <c r="AC15" i="34"/>
  <c r="H18" i="35" s="1"/>
  <c r="Z15" i="34"/>
  <c r="E18" i="35" s="1"/>
  <c r="Y15" i="34"/>
  <c r="D18" i="35" s="1"/>
  <c r="AF15" i="34"/>
  <c r="K18" i="35" s="1"/>
  <c r="X15" i="34"/>
  <c r="C18" i="35" s="1"/>
  <c r="AD15" i="34"/>
  <c r="I18" i="35" s="1"/>
  <c r="AE15" i="34"/>
  <c r="J18" i="35" s="1"/>
  <c r="AB15" i="34"/>
  <c r="G18" i="35" s="1"/>
  <c r="B18" i="35"/>
  <c r="Y43" i="34"/>
  <c r="D46" i="35" s="1"/>
  <c r="AF43" i="34"/>
  <c r="K46" i="35" s="1"/>
  <c r="X43" i="34"/>
  <c r="C46" i="35" s="1"/>
  <c r="AB43" i="34"/>
  <c r="G46" i="35" s="1"/>
  <c r="AE43" i="34"/>
  <c r="J46" i="35" s="1"/>
  <c r="AD43" i="34"/>
  <c r="I46" i="35" s="1"/>
  <c r="AC43" i="34"/>
  <c r="H46" i="35" s="1"/>
  <c r="Z43" i="34"/>
  <c r="E46" i="35" s="1"/>
  <c r="AA43" i="34"/>
  <c r="F46" i="35" s="1"/>
  <c r="B46" i="35"/>
  <c r="AF32" i="34"/>
  <c r="K35" i="35" s="1"/>
  <c r="AE32" i="34"/>
  <c r="J35" i="35" s="1"/>
  <c r="X32" i="34"/>
  <c r="C35" i="35" s="1"/>
  <c r="AC32" i="34"/>
  <c r="H35" i="35" s="1"/>
  <c r="AD32" i="34"/>
  <c r="I35" i="35" s="1"/>
  <c r="Z32" i="34"/>
  <c r="E35" i="35" s="1"/>
  <c r="AB32" i="34"/>
  <c r="G35" i="35" s="1"/>
  <c r="AA32" i="34"/>
  <c r="F35" i="35" s="1"/>
  <c r="Y32" i="34"/>
  <c r="D35" i="35" s="1"/>
  <c r="B35" i="35"/>
  <c r="AC6" i="34"/>
  <c r="H9" i="35" s="1"/>
  <c r="AE6" i="34"/>
  <c r="J9" i="35" s="1"/>
  <c r="AB6" i="34"/>
  <c r="G9" i="35" s="1"/>
  <c r="AA6" i="34"/>
  <c r="F9" i="35" s="1"/>
  <c r="AF6" i="34"/>
  <c r="K9" i="35" s="1"/>
  <c r="Z6" i="34"/>
  <c r="E9" i="35" s="1"/>
  <c r="Y6" i="34"/>
  <c r="D9" i="35" s="1"/>
  <c r="AD6" i="34"/>
  <c r="I9" i="35" s="1"/>
  <c r="X6" i="34"/>
  <c r="C9" i="35" s="1"/>
  <c r="B9" i="35"/>
  <c r="X27" i="34"/>
  <c r="C30" i="35" s="1"/>
  <c r="Y27" i="34"/>
  <c r="D30" i="35" s="1"/>
  <c r="AE27" i="34"/>
  <c r="J30" i="35" s="1"/>
  <c r="AD27" i="34"/>
  <c r="I30" i="35" s="1"/>
  <c r="AC27" i="34"/>
  <c r="H30" i="35" s="1"/>
  <c r="AB27" i="34"/>
  <c r="G30" i="35" s="1"/>
  <c r="Z27" i="34"/>
  <c r="E30" i="35" s="1"/>
  <c r="AA27" i="34"/>
  <c r="F30" i="35" s="1"/>
  <c r="AF27" i="34"/>
  <c r="K30" i="35" s="1"/>
  <c r="B30" i="35"/>
  <c r="AD9" i="34"/>
  <c r="I12" i="35" s="1"/>
  <c r="AB9" i="34"/>
  <c r="G12" i="35" s="1"/>
  <c r="AC9" i="34"/>
  <c r="H12" i="35" s="1"/>
  <c r="AA9" i="34"/>
  <c r="F12" i="35" s="1"/>
  <c r="Z9" i="34"/>
  <c r="E12" i="35" s="1"/>
  <c r="X9" i="34"/>
  <c r="C12" i="35" s="1"/>
  <c r="Y9" i="34"/>
  <c r="D12" i="35" s="1"/>
  <c r="AF9" i="34"/>
  <c r="K12" i="35" s="1"/>
  <c r="AE9" i="34"/>
  <c r="J12" i="35" s="1"/>
  <c r="B12" i="35"/>
  <c r="AD29" i="34"/>
  <c r="I32" i="35" s="1"/>
  <c r="AC29" i="34"/>
  <c r="H32" i="35" s="1"/>
  <c r="AB29" i="34"/>
  <c r="G32" i="35" s="1"/>
  <c r="AA29" i="34"/>
  <c r="F32" i="35" s="1"/>
  <c r="Z29" i="34"/>
  <c r="E32" i="35" s="1"/>
  <c r="X29" i="34"/>
  <c r="C32" i="35" s="1"/>
  <c r="AF29" i="34"/>
  <c r="K32" i="35" s="1"/>
  <c r="Y29" i="34"/>
  <c r="D32" i="35" s="1"/>
  <c r="AE29" i="34"/>
  <c r="J32" i="35" s="1"/>
  <c r="B32" i="35"/>
  <c r="AC44" i="34"/>
  <c r="H47" i="35" s="1"/>
  <c r="AB44" i="34"/>
  <c r="G47" i="35" s="1"/>
  <c r="AA44" i="34"/>
  <c r="F47" i="35" s="1"/>
  <c r="Y44" i="34"/>
  <c r="D47" i="35" s="1"/>
  <c r="Z44" i="34"/>
  <c r="E47" i="35" s="1"/>
  <c r="AE44" i="34"/>
  <c r="J47" i="35" s="1"/>
  <c r="AF44" i="34"/>
  <c r="K47" i="35" s="1"/>
  <c r="X44" i="34"/>
  <c r="C47" i="35" s="1"/>
  <c r="AD44" i="34"/>
  <c r="I47" i="35" s="1"/>
  <c r="B47" i="35"/>
  <c r="Y49" i="34"/>
  <c r="D52" i="35" s="1"/>
  <c r="AA49" i="34"/>
  <c r="F52" i="35" s="1"/>
  <c r="AF49" i="34"/>
  <c r="K52" i="35" s="1"/>
  <c r="X49" i="34"/>
  <c r="C52" i="35" s="1"/>
  <c r="AE49" i="34"/>
  <c r="J52" i="35" s="1"/>
  <c r="AD49" i="34"/>
  <c r="I52" i="35" s="1"/>
  <c r="AB49" i="34"/>
  <c r="G52" i="35" s="1"/>
  <c r="AC49" i="34"/>
  <c r="H52" i="35" s="1"/>
  <c r="Z49" i="34"/>
  <c r="E52" i="35" s="1"/>
  <c r="AC28" i="34"/>
  <c r="H31" i="35" s="1"/>
  <c r="AB28" i="34"/>
  <c r="G31" i="35" s="1"/>
  <c r="AA28" i="34"/>
  <c r="F31" i="35" s="1"/>
  <c r="Y28" i="34"/>
  <c r="D31" i="35" s="1"/>
  <c r="Z28" i="34"/>
  <c r="E31" i="35" s="1"/>
  <c r="AF28" i="34"/>
  <c r="K31" i="35" s="1"/>
  <c r="AE28" i="34"/>
  <c r="J31" i="35" s="1"/>
  <c r="X28" i="34"/>
  <c r="C31" i="35" s="1"/>
  <c r="AD28" i="34"/>
  <c r="I31" i="35" s="1"/>
  <c r="B31" i="35"/>
  <c r="D74" i="37" l="1"/>
  <c r="F69" i="37"/>
  <c r="F56" i="37"/>
  <c r="F57" i="37"/>
  <c r="F73" i="37"/>
  <c r="F59" i="37"/>
  <c r="F63" i="37"/>
  <c r="F54" i="37"/>
  <c r="F64" i="37"/>
  <c r="F66" i="37"/>
  <c r="F65" i="37"/>
  <c r="F61" i="37"/>
  <c r="F70" i="37"/>
  <c r="F60" i="37"/>
  <c r="F55" i="37"/>
  <c r="F62" i="37"/>
  <c r="F58" i="37"/>
  <c r="F72" i="37"/>
  <c r="F67" i="37"/>
  <c r="H65" i="37"/>
  <c r="H61" i="37"/>
  <c r="H70" i="37"/>
  <c r="H74" i="37"/>
  <c r="H64" i="37"/>
  <c r="H60" i="37"/>
  <c r="I62" i="37"/>
  <c r="D71" i="37"/>
  <c r="I71" i="37"/>
  <c r="D65" i="37"/>
  <c r="G71" i="37"/>
  <c r="C68" i="37"/>
  <c r="C64" i="37"/>
  <c r="G56" i="37"/>
  <c r="G61" i="37"/>
  <c r="C65" i="37"/>
  <c r="C63" i="37"/>
  <c r="C67" i="37"/>
  <c r="C74" i="37"/>
  <c r="C60" i="37"/>
  <c r="C59" i="37"/>
  <c r="G67" i="37"/>
  <c r="C73" i="37"/>
  <c r="G65" i="37"/>
  <c r="C54" i="37"/>
  <c r="G58" i="37"/>
  <c r="G69" i="37"/>
  <c r="C58" i="37"/>
  <c r="G62" i="37"/>
  <c r="G66" i="37"/>
  <c r="H69" i="37"/>
  <c r="H55" i="37"/>
  <c r="H68" i="37"/>
  <c r="H73" i="37"/>
  <c r="H59" i="37"/>
  <c r="H72" i="37"/>
  <c r="H54" i="37"/>
  <c r="H63" i="37"/>
  <c r="H58" i="37"/>
  <c r="H67" i="37"/>
  <c r="H62" i="37"/>
  <c r="H71" i="37"/>
  <c r="H57" i="37"/>
  <c r="H66" i="37"/>
  <c r="I57" i="37"/>
  <c r="I66" i="37"/>
  <c r="I56" i="37"/>
  <c r="D56" i="37"/>
  <c r="D69" i="37"/>
  <c r="I61" i="37"/>
  <c r="I70" i="37"/>
  <c r="I60" i="37"/>
  <c r="D60" i="37"/>
  <c r="D73" i="37"/>
  <c r="I65" i="37"/>
  <c r="I74" i="37"/>
  <c r="D64" i="37"/>
  <c r="D54" i="37"/>
  <c r="I64" i="37"/>
  <c r="I69" i="37"/>
  <c r="I55" i="37"/>
  <c r="I68" i="37"/>
  <c r="D55" i="37"/>
  <c r="D68" i="37"/>
  <c r="D58" i="37"/>
  <c r="I73" i="37"/>
  <c r="I59" i="37"/>
  <c r="I72" i="37"/>
  <c r="D59" i="37"/>
  <c r="D72" i="37"/>
  <c r="D62" i="37"/>
  <c r="I63" i="37"/>
  <c r="D57" i="37"/>
  <c r="I54" i="37"/>
  <c r="D63" i="37"/>
  <c r="D66" i="37"/>
  <c r="I58" i="37"/>
  <c r="D67" i="37"/>
  <c r="D61" i="37"/>
  <c r="E71" i="37"/>
  <c r="E65" i="37"/>
  <c r="E74" i="37"/>
  <c r="E56" i="37"/>
  <c r="E69" i="37"/>
  <c r="E60" i="37"/>
  <c r="E73" i="37"/>
  <c r="E64" i="37"/>
  <c r="E68" i="37"/>
  <c r="E54" i="37"/>
  <c r="E55" i="37"/>
  <c r="E58" i="37"/>
  <c r="E59" i="37"/>
  <c r="E72" i="37"/>
  <c r="E62" i="37"/>
  <c r="E57" i="37"/>
  <c r="J62" i="37"/>
  <c r="E63" i="37"/>
  <c r="E66" i="37"/>
  <c r="E67" i="37"/>
  <c r="E61" i="37"/>
  <c r="C72" i="37"/>
  <c r="C62" i="37"/>
  <c r="C71" i="37"/>
  <c r="G70" i="37"/>
  <c r="G60" i="37"/>
  <c r="G73" i="37"/>
  <c r="C57" i="37"/>
  <c r="G74" i="37"/>
  <c r="C66" i="37"/>
  <c r="G64" i="37"/>
  <c r="C61" i="37"/>
  <c r="C70" i="37"/>
  <c r="G55" i="37"/>
  <c r="G68" i="37"/>
  <c r="G59" i="37"/>
  <c r="G72" i="37"/>
  <c r="C56" i="37"/>
  <c r="C69" i="37"/>
  <c r="G54" i="37"/>
  <c r="G63" i="37"/>
  <c r="K57" i="37"/>
  <c r="K66" i="37"/>
  <c r="K70" i="37"/>
  <c r="K55" i="37"/>
  <c r="K69" i="37"/>
  <c r="K60" i="37"/>
  <c r="K59" i="37"/>
  <c r="K65" i="37"/>
  <c r="K73" i="37"/>
  <c r="K64" i="37"/>
  <c r="K54" i="37"/>
  <c r="K63" i="37"/>
  <c r="K74" i="37"/>
  <c r="K56" i="37"/>
  <c r="K68" i="37"/>
  <c r="K58" i="37"/>
  <c r="K67" i="37"/>
  <c r="K61" i="37"/>
  <c r="K72" i="37"/>
  <c r="K62" i="37"/>
  <c r="J63" i="37"/>
  <c r="J71" i="37"/>
  <c r="J64" i="37"/>
  <c r="J72" i="37"/>
  <c r="J54" i="37"/>
  <c r="J68" i="37"/>
  <c r="J58" i="37"/>
  <c r="J67" i="37"/>
  <c r="J57" i="37"/>
  <c r="J66" i="37"/>
  <c r="J70" i="37"/>
  <c r="J65" i="37"/>
  <c r="J56" i="37"/>
  <c r="J69" i="37"/>
  <c r="J55" i="37"/>
  <c r="J61" i="37"/>
  <c r="J74" i="37"/>
  <c r="J60" i="37"/>
  <c r="J73" i="37"/>
  <c r="B48" i="35"/>
  <c r="B51" i="35"/>
  <c r="B64" i="35"/>
  <c r="G73" i="35"/>
  <c r="B73" i="35"/>
  <c r="C56" i="35"/>
  <c r="G57" i="35"/>
  <c r="H72" i="35"/>
  <c r="J54" i="35"/>
  <c r="E55" i="35"/>
  <c r="D68" i="35"/>
  <c r="J62" i="35"/>
  <c r="B67" i="35"/>
  <c r="I69" i="35"/>
  <c r="G62" i="35"/>
  <c r="J67" i="35"/>
  <c r="F72" i="35"/>
  <c r="E70" i="35"/>
  <c r="K58" i="35"/>
  <c r="C64" i="35"/>
  <c r="D74" i="35"/>
  <c r="E63" i="35"/>
  <c r="K54" i="35"/>
  <c r="H54" i="35"/>
  <c r="B55" i="35"/>
  <c r="B63" i="35"/>
  <c r="E71" i="35"/>
  <c r="K70" i="35"/>
  <c r="D67" i="35"/>
  <c r="E67" i="35"/>
  <c r="C69" i="35"/>
  <c r="K62" i="35"/>
  <c r="E64" i="35"/>
  <c r="J71" i="35"/>
  <c r="F61" i="35"/>
  <c r="H66" i="35"/>
  <c r="B65" i="35"/>
  <c r="F71" i="35"/>
  <c r="D57" i="35"/>
  <c r="D54" i="35"/>
  <c r="E72" i="35"/>
  <c r="H70" i="35"/>
  <c r="F54" i="35"/>
  <c r="F62" i="35"/>
  <c r="I67" i="35"/>
  <c r="J61" i="35"/>
  <c r="K64" i="35"/>
  <c r="C54" i="35"/>
  <c r="K63" i="35"/>
  <c r="I70" i="35"/>
  <c r="C59" i="35"/>
  <c r="D71" i="35"/>
  <c r="B62" i="35"/>
  <c r="B52" i="35"/>
  <c r="H62" i="35"/>
  <c r="G61" i="35"/>
  <c r="G70" i="35"/>
  <c r="K61" i="35"/>
  <c r="J69" i="35"/>
  <c r="H71" i="35"/>
  <c r="E57" i="35"/>
  <c r="D70" i="35"/>
  <c r="D61" i="35"/>
  <c r="I60" i="35"/>
  <c r="J68" i="35"/>
  <c r="F65" i="35"/>
  <c r="I57" i="35"/>
  <c r="E61" i="35"/>
  <c r="B61" i="35"/>
  <c r="F74" i="35"/>
  <c r="I56" i="35"/>
  <c r="G66" i="35"/>
  <c r="J66" i="35"/>
  <c r="C57" i="35"/>
  <c r="H63" i="35"/>
  <c r="I54" i="35"/>
  <c r="E65" i="35"/>
  <c r="H57" i="35"/>
  <c r="H55" i="35"/>
  <c r="I71" i="35"/>
  <c r="I64" i="35"/>
  <c r="E69" i="35"/>
  <c r="C72" i="35"/>
  <c r="C55" i="35"/>
  <c r="K65" i="35"/>
  <c r="K66" i="35"/>
  <c r="J74" i="35"/>
  <c r="I55" i="35"/>
  <c r="B74" i="35"/>
  <c r="F73" i="35"/>
  <c r="J72" i="35"/>
  <c r="K69" i="35"/>
  <c r="K57" i="35"/>
  <c r="K73" i="35"/>
  <c r="D65" i="35"/>
  <c r="J64" i="35"/>
  <c r="B60" i="35"/>
  <c r="B69" i="35"/>
  <c r="H61" i="35"/>
  <c r="H73" i="35"/>
  <c r="D64" i="35"/>
  <c r="J65" i="35"/>
  <c r="J59" i="35"/>
  <c r="H74" i="35"/>
  <c r="F56" i="35"/>
  <c r="J55" i="35"/>
  <c r="D63" i="35"/>
  <c r="G74" i="35"/>
  <c r="D73" i="35"/>
  <c r="H64" i="35"/>
  <c r="E58" i="35"/>
  <c r="G60" i="35"/>
  <c r="B57" i="35"/>
  <c r="K59" i="35"/>
  <c r="I62" i="35"/>
  <c r="H67" i="35"/>
  <c r="G63" i="35"/>
  <c r="H59" i="35"/>
  <c r="K60" i="35"/>
  <c r="K74" i="35"/>
  <c r="G71" i="35"/>
  <c r="D59" i="35"/>
  <c r="J57" i="35"/>
  <c r="B58" i="35"/>
  <c r="J60" i="35"/>
  <c r="K56" i="35"/>
  <c r="C74" i="35"/>
  <c r="J58" i="35"/>
  <c r="G55" i="35"/>
  <c r="I61" i="35"/>
  <c r="B56" i="35"/>
  <c r="H65" i="35"/>
  <c r="C58" i="35"/>
  <c r="F64" i="35"/>
  <c r="G65" i="35"/>
  <c r="F66" i="35"/>
  <c r="H69" i="35"/>
  <c r="I65" i="35"/>
  <c r="G56" i="35"/>
  <c r="D56" i="35"/>
  <c r="F55" i="35"/>
  <c r="F57" i="35"/>
  <c r="I72" i="35"/>
  <c r="B70" i="35"/>
  <c r="B59" i="35"/>
  <c r="E73" i="35"/>
  <c r="B68" i="35"/>
  <c r="C65" i="35"/>
  <c r="C70" i="35"/>
  <c r="C62" i="35"/>
  <c r="J70" i="35"/>
  <c r="I59" i="35"/>
  <c r="G69" i="35"/>
  <c r="C61" i="35"/>
  <c r="B72" i="35"/>
  <c r="E59" i="35"/>
  <c r="F60" i="35"/>
  <c r="C71" i="35"/>
  <c r="G59" i="35"/>
  <c r="E54" i="35"/>
  <c r="E62" i="35"/>
  <c r="G68" i="35"/>
  <c r="F63" i="35"/>
  <c r="C66" i="35"/>
  <c r="F68" i="35"/>
  <c r="B66" i="35"/>
  <c r="D55" i="35"/>
  <c r="I74" i="35"/>
  <c r="E74" i="35"/>
  <c r="E60" i="35"/>
  <c r="K71" i="35"/>
  <c r="G54" i="35"/>
  <c r="J56" i="35"/>
  <c r="D58" i="35"/>
  <c r="E56" i="35"/>
  <c r="K55" i="35"/>
  <c r="K68" i="35"/>
  <c r="H58" i="35"/>
  <c r="B71" i="35"/>
  <c r="C67" i="35"/>
  <c r="E68" i="35"/>
  <c r="B53" i="35"/>
  <c r="C60" i="35"/>
  <c r="K67" i="35"/>
  <c r="C73" i="35"/>
  <c r="F70" i="35"/>
  <c r="G58" i="35"/>
  <c r="G64" i="35"/>
  <c r="F58" i="35"/>
  <c r="I58" i="35"/>
  <c r="H56" i="35"/>
  <c r="F67" i="35"/>
  <c r="D69" i="35"/>
  <c r="C63" i="35"/>
  <c r="I66" i="35"/>
  <c r="G67" i="35"/>
  <c r="E66" i="35"/>
  <c r="G72" i="35"/>
  <c r="C68" i="35"/>
  <c r="D72" i="35"/>
  <c r="I68" i="35"/>
  <c r="K72" i="35"/>
  <c r="D66" i="35"/>
  <c r="D60" i="35"/>
  <c r="I73" i="35"/>
  <c r="J73" i="35"/>
  <c r="B54" i="35"/>
  <c r="F59" i="35"/>
  <c r="F69" i="35"/>
  <c r="H60" i="35"/>
  <c r="J63" i="35"/>
  <c r="I63" i="35"/>
  <c r="H68" i="35"/>
  <c r="D62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H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１種目につき１行使用してください。（２種目に申込む場合は２行使用してください。）</t>
        </r>
      </text>
    </comment>
    <comment ref="I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公認最高記録（追風参考でない記録）を記入してください。</t>
        </r>
      </text>
    </comment>
    <comment ref="AK6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N6" authorId="0" shapeId="0" xr:uid="{00000000-0006-0000-0200-000004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P6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AJ6" authorId="0" shapeId="0" xr:uid="{00000000-0006-0000-0300-000001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H5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１種目につき１行使用してください。（２種目に申込む場合は２行使用してください。）</t>
        </r>
      </text>
    </comment>
    <comment ref="I5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公認最高記録（追風参考でない記録）を記入してください。</t>
        </r>
      </text>
    </comment>
    <comment ref="AK6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N6" authorId="0" shapeId="0" xr:uid="{00000000-0006-0000-0400-000004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P6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MSATO</author>
  </authors>
  <commentList>
    <comment ref="AJ6" authorId="0" shapeId="0" xr:uid="{00000000-0006-0000-0500-000001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<sst xmlns="http://schemas.openxmlformats.org/spreadsheetml/2006/main" count="2226" uniqueCount="737">
  <si>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</si>
  <si>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</si>
  <si>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</si>
  <si>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</si>
  <si>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</si>
  <si>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</si>
  <si>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</si>
  <si>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</si>
  <si>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</si>
  <si>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</si>
  <si>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</si>
  <si>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</si>
  <si>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</si>
  <si>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</si>
  <si>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</si>
  <si>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</si>
  <si>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</si>
  <si>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</si>
  <si>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</si>
  <si>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</si>
  <si>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</si>
  <si>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</si>
  <si>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063101</t>
  </si>
  <si>
    <t>ﾔﾏｶﾞﾀﾋｶﾞｼｺｳｺｳ</t>
  </si>
  <si>
    <t>063102</t>
  </si>
  <si>
    <t>ﾔﾏｶﾞﾀﾐﾅﾐｺｳｺｳ</t>
  </si>
  <si>
    <t>063105</t>
  </si>
  <si>
    <t>ﾔﾏｶﾞﾀｺｳｷﾞｮｳｺｳｺｳ</t>
  </si>
  <si>
    <t>063106</t>
  </si>
  <si>
    <t>ﾔﾏｶﾞﾀﾁｭｳｵｳｺｳｺｳ</t>
  </si>
  <si>
    <t>063107</t>
  </si>
  <si>
    <t>ﾔﾏｶﾞﾀｼﾘﾂｼｮｳｷﾞｮｳｺｳｺｳ</t>
  </si>
  <si>
    <t>063110</t>
  </si>
  <si>
    <t>ﾃﾝﾄﾞｳｺｳｺｳ</t>
  </si>
  <si>
    <t>063111</t>
  </si>
  <si>
    <t>ﾔﾏﾉﾍﾞｺｳｺｳ</t>
  </si>
  <si>
    <t>063112</t>
  </si>
  <si>
    <t>ｻｶﾞｴｺｳｺｳ</t>
  </si>
  <si>
    <t>063113</t>
  </si>
  <si>
    <t>ｻｶﾞｴｺｳｷﾞｮｳｺｳｺｳ</t>
  </si>
  <si>
    <t>063114</t>
  </si>
  <si>
    <t>ﾔﾁｺｳｺｳ</t>
  </si>
  <si>
    <t>ｶﾐﾉﾔﾏﾒｲｼﾝｶﾝｺｳｺｳ</t>
  </si>
  <si>
    <t>063452</t>
  </si>
  <si>
    <t>063501</t>
  </si>
  <si>
    <t>ﾔﾏｶﾞﾀｼﾞｮｳﾎｸｺｳｺｳ</t>
  </si>
  <si>
    <t>063502</t>
  </si>
  <si>
    <t>ﾔﾏｶﾞﾀｶﾞｸｲﾝｺｳｺｳ</t>
  </si>
  <si>
    <t>063503</t>
  </si>
  <si>
    <t>ﾆﾎﾝﾀﾞｲｶﾞｸﾔﾏｶﾞﾀｺｳｺｳ</t>
  </si>
  <si>
    <t>063504</t>
  </si>
  <si>
    <t>ﾔﾏｶﾞﾀﾒｲｾｲｺｳｺｳ</t>
  </si>
  <si>
    <t>063505</t>
  </si>
  <si>
    <t>ﾔﾏｶﾞﾀﾃﾞﾝﾊﾟｺｳｷﾞｮｳｺｳｺｳ</t>
  </si>
  <si>
    <t>063506</t>
  </si>
  <si>
    <t>063507</t>
  </si>
  <si>
    <t>ﾄｳｶｲﾀﾞｲｶﾞｸﾔﾏｶﾞﾀｺｳｺｳ</t>
  </si>
  <si>
    <t>063126</t>
  </si>
  <si>
    <t>063118</t>
  </si>
  <si>
    <t>ｹﾝﾘﾂﾑﾗﾔﾏｻﾝｷﾞｮｳｺｳｺｳ</t>
  </si>
  <si>
    <t>ｷﾀﾑﾗﾔﾏｺｳｺｳ</t>
  </si>
  <si>
    <t>063123</t>
  </si>
  <si>
    <t>ｼﾝｼﾞｮｳｶﾑﾛｻﾝｷﾞｮｳｺｳｺｳ</t>
  </si>
  <si>
    <t>063122</t>
  </si>
  <si>
    <t>ｼﾝｼﾞｮｳﾐﾅﾐｺｳｺｳ</t>
  </si>
  <si>
    <t>063121</t>
  </si>
  <si>
    <t>ｼﾝｼﾞｮｳｷﾀｺｳｺｳ</t>
  </si>
  <si>
    <t>063508</t>
  </si>
  <si>
    <t>ｼﾝｼﾞｮｳﾋｶﾞｼｺｳｺｳ</t>
  </si>
  <si>
    <t>063117</t>
  </si>
  <si>
    <t>064123</t>
  </si>
  <si>
    <t>ｼﾝｼﾞｮｳｷﾀﾃｲｼﾞｾｲｺｳｺｳ</t>
  </si>
  <si>
    <t>063127</t>
  </si>
  <si>
    <t>ﾖﾈｻﾞﾜｺｳｼﾞｮｳｶﾝｺｳｺｳ</t>
  </si>
  <si>
    <t>063128</t>
  </si>
  <si>
    <t>ﾖﾈｻﾞﾜﾋｶﾞｼｺｳｺｳ</t>
  </si>
  <si>
    <t>063509</t>
  </si>
  <si>
    <t>ｸﾉﾘｶﾞｸｴﾝｺｳｺｳ</t>
  </si>
  <si>
    <t>063131</t>
  </si>
  <si>
    <t>ｵｷﾀﾏﾉｳｷﾞｮｳｺｳｺｳ</t>
  </si>
  <si>
    <t>ﾅﾝﾖｳｺｳｺｳ</t>
  </si>
  <si>
    <t>063133</t>
  </si>
  <si>
    <t>ﾀｶﾊﾀｺｳｺｳ</t>
  </si>
  <si>
    <t>063135</t>
  </si>
  <si>
    <t>ﾅｶﾞｲｺｳｺｳ</t>
  </si>
  <si>
    <t>063136</t>
  </si>
  <si>
    <t>ﾅｶﾞｲｺｳｷﾞｮｳｺｳｺｳ</t>
  </si>
  <si>
    <t>063138</t>
  </si>
  <si>
    <t>ｵｸﾞﾆｺｳｺｳ</t>
  </si>
  <si>
    <t>063130</t>
  </si>
  <si>
    <t>ﾖﾈｻﾞﾜｼｮｳｷﾞｮｳｺｳｺｳ</t>
  </si>
  <si>
    <t>063510</t>
  </si>
  <si>
    <t>ﾖﾈｻﾞﾜﾁｭｳｵｳｺｳｺｳ</t>
  </si>
  <si>
    <t>063137</t>
  </si>
  <si>
    <t>ｱﾗﾄｺｳｺｳ</t>
  </si>
  <si>
    <t>063129</t>
  </si>
  <si>
    <t>ﾖﾈｻﾞﾜｺｳｷﾞｮｳｺｳｺｳ</t>
  </si>
  <si>
    <t>063139</t>
  </si>
  <si>
    <t>ﾂﾙｵｶﾐﾅﾐｺｳｺｳ</t>
  </si>
  <si>
    <t>ﾂﾙｵｶﾁｭｳｵｳｺｳｺｳ</t>
  </si>
  <si>
    <t>063141</t>
  </si>
  <si>
    <t>ﾂﾙｵｶｺｳｷﾞｮｳｺｳｺｳ</t>
  </si>
  <si>
    <t>063147</t>
  </si>
  <si>
    <t>ｶﾓｽｲｻﾝｺｳｺｳ</t>
  </si>
  <si>
    <t>063144</t>
  </si>
  <si>
    <t>ｼｮｳﾅｲｿｳｺﾞｳｺｳｺｳ</t>
  </si>
  <si>
    <t>063513</t>
  </si>
  <si>
    <t>ﾂﾙｵｶﾋｶﾞｼｺｳｺｳ</t>
  </si>
  <si>
    <t>063091</t>
  </si>
  <si>
    <t>鶴岡高専</t>
  </si>
  <si>
    <t>ﾂﾙｵｶｺｳｾﾝ</t>
  </si>
  <si>
    <t>064125</t>
  </si>
  <si>
    <t>ﾂﾙｵｶﾐﾅﾐﾂｳｼﾝｾｲｺｳｺｳ</t>
  </si>
  <si>
    <t>063155</t>
  </si>
  <si>
    <t>ﾕｻﾞｺｳｺｳ</t>
  </si>
  <si>
    <t>063153</t>
  </si>
  <si>
    <t>ｻｶﾀｺｳﾘｮｳｺｳｺｳ</t>
  </si>
  <si>
    <t>063150</t>
  </si>
  <si>
    <t>ｻｶﾀﾆｼｺｳｺｳ</t>
  </si>
  <si>
    <t>063149</t>
  </si>
  <si>
    <t>ｻｶﾀﾋｶﾞｼｺｳｺｳ</t>
  </si>
  <si>
    <t>063515</t>
  </si>
  <si>
    <t>ｻｶﾀﾐﾅﾐｺｳｺｳ</t>
  </si>
  <si>
    <t>064124</t>
  </si>
  <si>
    <t>ﾖﾈｻﾞﾜｺｳｷﾞｮｳﾃｲｼﾞｾｲｺｳｺｳ</t>
  </si>
  <si>
    <t>064121</t>
  </si>
  <si>
    <t>ｶｼﾞｮｳｶﾞｸｴﾝｺｳｺｳ</t>
  </si>
  <si>
    <t>064122</t>
  </si>
  <si>
    <t>ｶｼﾞｮｳｶﾞｸｴﾝﾖﾝﾌﾞｺｳｺｳ</t>
  </si>
  <si>
    <t>063103</t>
  </si>
  <si>
    <t>ﾔﾏｶﾞﾀﾆｼｺｳｺｳ</t>
  </si>
  <si>
    <t>063104</t>
  </si>
  <si>
    <t>ﾔﾏｶﾞﾀｷﾀｺｳｺｳ</t>
  </si>
  <si>
    <t>063140</t>
  </si>
  <si>
    <t>ﾂﾙｵｶｷﾀｺｳｺｳ</t>
  </si>
  <si>
    <t>KC</t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</si>
  <si>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</si>
  <si>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</si>
  <si>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</si>
  <si>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</si>
  <si>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</si>
  <si>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</si>
  <si>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</si>
  <si>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</si>
  <si>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</si>
  <si>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</si>
  <si>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</si>
  <si>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</si>
  <si>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</si>
  <si>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</si>
  <si>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</si>
  <si>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</si>
  <si>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</si>
  <si>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</si>
  <si>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</si>
  <si>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</si>
  <si>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</si>
  <si>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</si>
  <si>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</si>
  <si>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code</t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</si>
  <si>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</si>
  <si>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</si>
  <si>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</si>
  <si>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</si>
  <si>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</si>
  <si>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</si>
  <si>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</si>
  <si>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</si>
  <si>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</si>
  <si>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</si>
  <si>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</si>
  <si>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</si>
  <si>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</si>
  <si>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</si>
  <si>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</si>
  <si>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</si>
  <si>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</si>
  <si>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</si>
  <si>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</si>
  <si>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</si>
  <si>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m 400m</t>
    <phoneticPr fontId="1"/>
  </si>
  <si>
    <t>m 1500m</t>
    <phoneticPr fontId="1"/>
  </si>
  <si>
    <t>m LJ</t>
    <phoneticPr fontId="1"/>
  </si>
  <si>
    <t>m SP</t>
    <phoneticPr fontId="1"/>
  </si>
  <si>
    <t>m DT</t>
    <phoneticPr fontId="1"/>
  </si>
  <si>
    <t>m JT</t>
    <phoneticPr fontId="1"/>
  </si>
  <si>
    <t>w 100m</t>
    <phoneticPr fontId="1"/>
  </si>
  <si>
    <t>w LJ</t>
    <phoneticPr fontId="1"/>
  </si>
  <si>
    <t>w SP</t>
    <phoneticPr fontId="1"/>
  </si>
  <si>
    <t>w DT</t>
    <phoneticPr fontId="1"/>
  </si>
  <si>
    <t>w JT</t>
    <phoneticPr fontId="1"/>
  </si>
  <si>
    <t>北海道</t>
  </si>
  <si>
    <t>神奈川</t>
  </si>
  <si>
    <t>和歌山</t>
  </si>
  <si>
    <t>鹿児島</t>
  </si>
  <si>
    <t>01</t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</si>
  <si>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</si>
  <si>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</si>
  <si>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</si>
  <si>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</si>
  <si>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</si>
  <si>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</si>
  <si>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</si>
  <si>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</si>
  <si>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</si>
  <si>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</si>
  <si>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</si>
  <si>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</si>
  <si>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</si>
  <si>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</si>
  <si>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</si>
  <si>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</si>
  <si>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</si>
  <si>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</si>
  <si>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</si>
  <si>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</si>
  <si>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</si>
  <si>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</si>
  <si>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</si>
  <si>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</si>
  <si>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</si>
  <si>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</si>
  <si>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</si>
  <si>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</si>
  <si>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</si>
  <si>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</si>
  <si>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</si>
  <si>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</si>
  <si>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</si>
  <si>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</si>
  <si>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</si>
  <si>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</si>
  <si>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</si>
  <si>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</si>
  <si>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</si>
  <si>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</si>
  <si>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</si>
  <si>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</si>
  <si>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</si>
  <si>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</si>
  <si>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</si>
  <si>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m 400mR</t>
    <phoneticPr fontId="1"/>
  </si>
  <si>
    <t>m 1600mR</t>
    <phoneticPr fontId="1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</si>
  <si>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</si>
  <si>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メンバー</t>
    <phoneticPr fontId="8"/>
  </si>
  <si>
    <t>氏名(漢字・ほか)</t>
    <rPh sb="0" eb="2">
      <t>シメイ</t>
    </rPh>
    <rPh sb="3" eb="5">
      <t>カンジ</t>
    </rPh>
    <phoneticPr fontId="1"/>
  </si>
  <si>
    <t>所属電話番号</t>
    <phoneticPr fontId="8"/>
  </si>
  <si>
    <t>問合先電話番号
(携帯電話等)</t>
    <rPh sb="9" eb="11">
      <t>ケイタイ</t>
    </rPh>
    <rPh sb="11" eb="13">
      <t>デンワ</t>
    </rPh>
    <rPh sb="13" eb="14">
      <t>トウ</t>
    </rPh>
    <phoneticPr fontId="8"/>
  </si>
  <si>
    <t>DB</t>
  </si>
  <si>
    <t>所属</t>
    <rPh sb="0" eb="2">
      <t>ショゾク</t>
    </rPh>
    <phoneticPr fontId="1"/>
  </si>
  <si>
    <t>所属</t>
    <rPh sb="0" eb="2">
      <t>ショゾク</t>
    </rPh>
    <phoneticPr fontId="8"/>
  </si>
  <si>
    <t>氏名加工</t>
    <rPh sb="0" eb="2">
      <t>シメイ</t>
    </rPh>
    <rPh sb="2" eb="4">
      <t>カコウ</t>
    </rPh>
    <phoneticPr fontId="1"/>
  </si>
  <si>
    <t>氏名加工</t>
    <rPh sb="0" eb="2">
      <t>シメイ</t>
    </rPh>
    <rPh sb="2" eb="4">
      <t>カコウ</t>
    </rPh>
    <phoneticPr fontId="8"/>
  </si>
  <si>
    <t>SX</t>
    <phoneticPr fontId="1"/>
  </si>
  <si>
    <t>SX</t>
    <phoneticPr fontId="8"/>
  </si>
  <si>
    <t>TM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</si>
  <si>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</si>
  <si>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</si>
  <si>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</si>
  <si>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</si>
  <si>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</si>
  <si>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</si>
  <si>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063108</t>
  </si>
  <si>
    <t>ﾄｳｵｳｶﾞｯｶﾝｺｳｺｳ</t>
  </si>
  <si>
    <t>063119</t>
  </si>
  <si>
    <t>ｼﾝｼﾞｮｳｶﾑﾛｻﾝｷﾞｮｳｺｳｺｳﾏﾑﾛｶﾞﾜｺｳ</t>
  </si>
  <si>
    <t>063134</t>
  </si>
  <si>
    <t>063142</t>
  </si>
  <si>
    <t>ﾔﾏｶﾞﾀﾛｳｶﾞｯｺｳ</t>
  </si>
  <si>
    <t>ｻｶﾀﾆｼｺｳｺｳﾃｲｼﾞｾｲ</t>
  </si>
  <si>
    <t>男</t>
    <rPh sb="0" eb="1">
      <t>オトコ</t>
    </rPh>
    <phoneticPr fontId="10"/>
  </si>
  <si>
    <t>女</t>
    <rPh sb="0" eb="1">
      <t>オンナ</t>
    </rPh>
    <phoneticPr fontId="10"/>
  </si>
  <si>
    <t>必ず記入してください。全てのシートに反映されます。</t>
    <rPh sb="0" eb="1">
      <t>カナラ</t>
    </rPh>
    <rPh sb="2" eb="4">
      <t>キニュウ</t>
    </rPh>
    <rPh sb="11" eb="12">
      <t>スベ</t>
    </rPh>
    <rPh sb="18" eb="20">
      <t>ハンエイ</t>
    </rPh>
    <phoneticPr fontId="1"/>
  </si>
  <si>
    <t>↑必ず記入をお願いします。</t>
    <rPh sb="1" eb="2">
      <t>カナラ</t>
    </rPh>
    <rPh sb="3" eb="5">
      <t>キニュウ</t>
    </rPh>
    <rPh sb="7" eb="8">
      <t>ネガ</t>
    </rPh>
    <phoneticPr fontId="1"/>
  </si>
  <si>
    <t>高校</t>
    <rPh sb="0" eb="2">
      <t>コウコウ</t>
    </rPh>
    <phoneticPr fontId="1"/>
  </si>
  <si>
    <t>男</t>
    <rPh sb="0" eb="1">
      <t>オトコ</t>
    </rPh>
    <phoneticPr fontId="8"/>
  </si>
  <si>
    <t>女</t>
    <rPh sb="0" eb="1">
      <t>オンナ</t>
    </rPh>
    <phoneticPr fontId="8"/>
  </si>
  <si>
    <t>男countif</t>
    <rPh sb="0" eb="1">
      <t>オトコ</t>
    </rPh>
    <phoneticPr fontId="1"/>
  </si>
  <si>
    <t>男sum</t>
    <rPh sb="0" eb="1">
      <t>オトコ</t>
    </rPh>
    <phoneticPr fontId="1"/>
  </si>
  <si>
    <t>女countif</t>
    <rPh sb="0" eb="1">
      <t>オンナ</t>
    </rPh>
    <phoneticPr fontId="1"/>
  </si>
  <si>
    <t>女sum</t>
    <rPh sb="0" eb="1">
      <t>オンナ</t>
    </rPh>
    <phoneticPr fontId="1"/>
  </si>
  <si>
    <t>m 100m</t>
    <phoneticPr fontId="1"/>
  </si>
  <si>
    <t>00200</t>
  </si>
  <si>
    <t>m 200m</t>
    <phoneticPr fontId="1"/>
  </si>
  <si>
    <t>00300</t>
  </si>
  <si>
    <t>00500</t>
  </si>
  <si>
    <t>m 800m</t>
    <phoneticPr fontId="1"/>
  </si>
  <si>
    <t>00600</t>
  </si>
  <si>
    <t>00800</t>
  </si>
  <si>
    <t>m 5000m</t>
    <phoneticPr fontId="1"/>
  </si>
  <si>
    <t>01100</t>
  </si>
  <si>
    <t>m 110mH</t>
    <phoneticPr fontId="1"/>
  </si>
  <si>
    <t>03400</t>
  </si>
  <si>
    <t>m 400mH</t>
    <phoneticPr fontId="1"/>
  </si>
  <si>
    <t>03700</t>
  </si>
  <si>
    <t>m 3000mSC</t>
    <phoneticPr fontId="1"/>
  </si>
  <si>
    <t>05300</t>
  </si>
  <si>
    <t>男子４×１００ｍ</t>
  </si>
  <si>
    <t>60100</t>
  </si>
  <si>
    <t>60300</t>
  </si>
  <si>
    <t>m HJ</t>
    <phoneticPr fontId="1"/>
  </si>
  <si>
    <t>07100</t>
  </si>
  <si>
    <t>m PV</t>
    <phoneticPr fontId="1"/>
  </si>
  <si>
    <t>07200</t>
  </si>
  <si>
    <t>07300</t>
  </si>
  <si>
    <t>m TJ</t>
    <phoneticPr fontId="1"/>
  </si>
  <si>
    <t>07400</t>
  </si>
  <si>
    <t>m HT</t>
    <phoneticPr fontId="1"/>
  </si>
  <si>
    <t>w 200m</t>
    <phoneticPr fontId="1"/>
  </si>
  <si>
    <t>w 400m</t>
    <phoneticPr fontId="1"/>
  </si>
  <si>
    <t>w 800m</t>
    <phoneticPr fontId="1"/>
  </si>
  <si>
    <t>w 1500m</t>
    <phoneticPr fontId="1"/>
  </si>
  <si>
    <t>w 100mH</t>
    <phoneticPr fontId="1"/>
  </si>
  <si>
    <t>04400</t>
  </si>
  <si>
    <t>w 400mH</t>
    <phoneticPr fontId="1"/>
  </si>
  <si>
    <t>04600</t>
  </si>
  <si>
    <t>女子４×１００ｍ</t>
  </si>
  <si>
    <t>w 400mR</t>
    <phoneticPr fontId="1"/>
  </si>
  <si>
    <t>w HJ</t>
    <phoneticPr fontId="1"/>
  </si>
  <si>
    <t>w TJ</t>
    <phoneticPr fontId="1"/>
  </si>
  <si>
    <t>08400</t>
  </si>
  <si>
    <t>08800</t>
  </si>
  <si>
    <t>09300</t>
  </si>
  <si>
    <t>08200</t>
    <phoneticPr fontId="19"/>
  </si>
  <si>
    <t>08700</t>
    <phoneticPr fontId="19"/>
  </si>
  <si>
    <t>09100</t>
    <phoneticPr fontId="19"/>
  </si>
  <si>
    <t>女子４×４００ｍ</t>
    <phoneticPr fontId="8"/>
  </si>
  <si>
    <t>男子４×４００ｍ</t>
    <phoneticPr fontId="8"/>
  </si>
  <si>
    <t>東桜学館</t>
    <rPh sb="0" eb="2">
      <t>ヒガシサクラ</t>
    </rPh>
    <rPh sb="2" eb="4">
      <t>ガッカン</t>
    </rPh>
    <phoneticPr fontId="1"/>
  </si>
  <si>
    <t>神室真室川</t>
    <rPh sb="0" eb="2">
      <t>カムロ</t>
    </rPh>
    <phoneticPr fontId="1"/>
  </si>
  <si>
    <t>新庄北定</t>
    <rPh sb="0" eb="2">
      <t>シンジョウ</t>
    </rPh>
    <rPh sb="2" eb="3">
      <t>キタ</t>
    </rPh>
    <rPh sb="3" eb="4">
      <t>サダム</t>
    </rPh>
    <phoneticPr fontId="2"/>
  </si>
  <si>
    <t>米沢工定</t>
    <rPh sb="0" eb="2">
      <t>ヨネザワ</t>
    </rPh>
    <phoneticPr fontId="2"/>
  </si>
  <si>
    <t>鶴岡南通</t>
    <rPh sb="0" eb="2">
      <t>ツルオカ</t>
    </rPh>
    <rPh sb="2" eb="3">
      <t>ミナミ</t>
    </rPh>
    <rPh sb="3" eb="4">
      <t>ツウ</t>
    </rPh>
    <phoneticPr fontId="2"/>
  </si>
  <si>
    <t>酒田西定</t>
    <rPh sb="1" eb="2">
      <t>タ</t>
    </rPh>
    <phoneticPr fontId="2"/>
  </si>
  <si>
    <t>山形東</t>
    <phoneticPr fontId="1"/>
  </si>
  <si>
    <t>山形南</t>
    <phoneticPr fontId="1"/>
  </si>
  <si>
    <t>山形西</t>
    <phoneticPr fontId="1"/>
  </si>
  <si>
    <t>山形北</t>
    <phoneticPr fontId="1"/>
  </si>
  <si>
    <t>山形工</t>
    <phoneticPr fontId="1"/>
  </si>
  <si>
    <t>山形中央</t>
    <phoneticPr fontId="1"/>
  </si>
  <si>
    <t>上山明新館</t>
    <phoneticPr fontId="1"/>
  </si>
  <si>
    <t>天童</t>
    <phoneticPr fontId="1"/>
  </si>
  <si>
    <t>山辺</t>
    <phoneticPr fontId="1"/>
  </si>
  <si>
    <t>寒河江</t>
    <phoneticPr fontId="1"/>
  </si>
  <si>
    <t>寒河江工</t>
    <phoneticPr fontId="1"/>
  </si>
  <si>
    <t>谷地</t>
    <phoneticPr fontId="1"/>
  </si>
  <si>
    <t>村山産</t>
    <phoneticPr fontId="1"/>
  </si>
  <si>
    <t>北村山</t>
    <phoneticPr fontId="1"/>
  </si>
  <si>
    <t>新庄北</t>
    <phoneticPr fontId="1"/>
  </si>
  <si>
    <t>新庄南</t>
    <phoneticPr fontId="1"/>
  </si>
  <si>
    <t>神室産</t>
    <phoneticPr fontId="1"/>
  </si>
  <si>
    <t>米沢興譲館</t>
    <phoneticPr fontId="1"/>
  </si>
  <si>
    <t>米沢東</t>
    <phoneticPr fontId="1"/>
  </si>
  <si>
    <t>米沢工</t>
    <phoneticPr fontId="1"/>
  </si>
  <si>
    <t>米沢商</t>
    <phoneticPr fontId="1"/>
  </si>
  <si>
    <t>置賜農</t>
    <phoneticPr fontId="1"/>
  </si>
  <si>
    <t>高畠</t>
    <phoneticPr fontId="1"/>
  </si>
  <si>
    <t>南陽</t>
    <phoneticPr fontId="1"/>
  </si>
  <si>
    <t>長井</t>
    <phoneticPr fontId="1"/>
  </si>
  <si>
    <t>長井工</t>
    <phoneticPr fontId="1"/>
  </si>
  <si>
    <t>荒砥</t>
    <phoneticPr fontId="1"/>
  </si>
  <si>
    <t>小国</t>
    <phoneticPr fontId="1"/>
  </si>
  <si>
    <t>鶴岡南</t>
    <phoneticPr fontId="1"/>
  </si>
  <si>
    <t>鶴岡北</t>
    <phoneticPr fontId="1"/>
  </si>
  <si>
    <t>鶴岡工</t>
    <phoneticPr fontId="1"/>
  </si>
  <si>
    <t>鶴岡中央</t>
    <phoneticPr fontId="1"/>
  </si>
  <si>
    <t>庄内総合</t>
    <phoneticPr fontId="1"/>
  </si>
  <si>
    <t>加茂水産</t>
    <phoneticPr fontId="1"/>
  </si>
  <si>
    <t>酒田東</t>
    <phoneticPr fontId="1"/>
  </si>
  <si>
    <t>酒田西</t>
    <phoneticPr fontId="1"/>
  </si>
  <si>
    <t>酒田光陵</t>
    <phoneticPr fontId="1"/>
  </si>
  <si>
    <t>遊佐</t>
    <phoneticPr fontId="1"/>
  </si>
  <si>
    <t>山形聾</t>
    <phoneticPr fontId="1"/>
  </si>
  <si>
    <t>山形城北</t>
    <phoneticPr fontId="1"/>
  </si>
  <si>
    <t>山形学院</t>
    <phoneticPr fontId="1"/>
  </si>
  <si>
    <t>日大山形</t>
    <phoneticPr fontId="1"/>
  </si>
  <si>
    <t>山形明正</t>
    <phoneticPr fontId="1"/>
  </si>
  <si>
    <t>創学館</t>
    <rPh sb="0" eb="1">
      <t>ソウ</t>
    </rPh>
    <rPh sb="1" eb="3">
      <t>ガッカン</t>
    </rPh>
    <phoneticPr fontId="1"/>
  </si>
  <si>
    <t>東海大山形</t>
    <phoneticPr fontId="1"/>
  </si>
  <si>
    <t>新庄東</t>
    <phoneticPr fontId="1"/>
  </si>
  <si>
    <t>九里学園</t>
    <phoneticPr fontId="1"/>
  </si>
  <si>
    <t>米沢中央</t>
    <phoneticPr fontId="1"/>
  </si>
  <si>
    <t>鶴岡東</t>
    <phoneticPr fontId="1"/>
  </si>
  <si>
    <t>酒田南</t>
    <phoneticPr fontId="1"/>
  </si>
  <si>
    <t>霞城ⅠⅡⅢ</t>
    <phoneticPr fontId="1"/>
  </si>
  <si>
    <t>霞城V</t>
    <phoneticPr fontId="2"/>
  </si>
  <si>
    <t>山形東</t>
    <phoneticPr fontId="8"/>
  </si>
  <si>
    <t>山形南</t>
    <phoneticPr fontId="8"/>
  </si>
  <si>
    <t>山形西</t>
    <phoneticPr fontId="8"/>
  </si>
  <si>
    <t>山形北</t>
    <phoneticPr fontId="8"/>
  </si>
  <si>
    <t>山形工</t>
    <phoneticPr fontId="8"/>
  </si>
  <si>
    <t>山形中央</t>
    <phoneticPr fontId="8"/>
  </si>
  <si>
    <t>上山明新館</t>
    <phoneticPr fontId="8"/>
  </si>
  <si>
    <t>天童</t>
    <phoneticPr fontId="8"/>
  </si>
  <si>
    <t>山辺</t>
    <phoneticPr fontId="8"/>
  </si>
  <si>
    <t>寒河江</t>
    <phoneticPr fontId="8"/>
  </si>
  <si>
    <t>寒河江工</t>
    <phoneticPr fontId="8"/>
  </si>
  <si>
    <t>谷地</t>
    <phoneticPr fontId="8"/>
  </si>
  <si>
    <t>村山産</t>
    <phoneticPr fontId="8"/>
  </si>
  <si>
    <t>北村山</t>
    <phoneticPr fontId="8"/>
  </si>
  <si>
    <t>新庄北</t>
    <phoneticPr fontId="8"/>
  </si>
  <si>
    <t>新庄南</t>
    <phoneticPr fontId="8"/>
  </si>
  <si>
    <t>神室産</t>
    <phoneticPr fontId="8"/>
  </si>
  <si>
    <t>米沢興譲館</t>
    <phoneticPr fontId="8"/>
  </si>
  <si>
    <t>米沢東</t>
    <phoneticPr fontId="8"/>
  </si>
  <si>
    <t>米沢工</t>
    <phoneticPr fontId="8"/>
  </si>
  <si>
    <t>米沢商</t>
    <phoneticPr fontId="8"/>
  </si>
  <si>
    <t>置賜農</t>
    <phoneticPr fontId="8"/>
  </si>
  <si>
    <t>高畠</t>
    <phoneticPr fontId="8"/>
  </si>
  <si>
    <t>南陽</t>
    <phoneticPr fontId="8"/>
  </si>
  <si>
    <t>長井</t>
    <phoneticPr fontId="8"/>
  </si>
  <si>
    <t>長井工</t>
    <phoneticPr fontId="8"/>
  </si>
  <si>
    <t>荒砥</t>
    <phoneticPr fontId="8"/>
  </si>
  <si>
    <t>小国</t>
    <phoneticPr fontId="8"/>
  </si>
  <si>
    <t>鶴岡南</t>
    <phoneticPr fontId="8"/>
  </si>
  <si>
    <t>鶴岡北</t>
    <phoneticPr fontId="8"/>
  </si>
  <si>
    <t>鶴岡工</t>
    <phoneticPr fontId="8"/>
  </si>
  <si>
    <t>鶴岡中央</t>
    <phoneticPr fontId="8"/>
  </si>
  <si>
    <t>庄内総合</t>
    <phoneticPr fontId="8"/>
  </si>
  <si>
    <t>加茂水産</t>
    <phoneticPr fontId="8"/>
  </si>
  <si>
    <t>酒田東</t>
    <phoneticPr fontId="8"/>
  </si>
  <si>
    <t>酒田西</t>
    <phoneticPr fontId="8"/>
  </si>
  <si>
    <t>酒田光陵</t>
    <phoneticPr fontId="8"/>
  </si>
  <si>
    <t>遊佐</t>
    <phoneticPr fontId="8"/>
  </si>
  <si>
    <t>山形聾</t>
    <phoneticPr fontId="8"/>
  </si>
  <si>
    <t>山形城北</t>
    <phoneticPr fontId="8"/>
  </si>
  <si>
    <t>山形学院</t>
    <phoneticPr fontId="8"/>
  </si>
  <si>
    <t>日大山形</t>
    <phoneticPr fontId="8"/>
  </si>
  <si>
    <t>山形明正</t>
    <phoneticPr fontId="8"/>
  </si>
  <si>
    <t>創学館</t>
    <rPh sb="0" eb="1">
      <t>ソウ</t>
    </rPh>
    <rPh sb="1" eb="3">
      <t>ガッカン</t>
    </rPh>
    <phoneticPr fontId="8"/>
  </si>
  <si>
    <t>東海大山形</t>
    <phoneticPr fontId="8"/>
  </si>
  <si>
    <t>新庄東</t>
    <phoneticPr fontId="8"/>
  </si>
  <si>
    <t>九里学園</t>
    <phoneticPr fontId="8"/>
  </si>
  <si>
    <t>米沢中央</t>
    <phoneticPr fontId="8"/>
  </si>
  <si>
    <t>鶴岡東</t>
    <phoneticPr fontId="8"/>
  </si>
  <si>
    <t>酒田南</t>
    <phoneticPr fontId="8"/>
  </si>
  <si>
    <t>霞城ⅠⅡⅢ</t>
    <phoneticPr fontId="8"/>
  </si>
  <si>
    <t>霞城IV</t>
    <phoneticPr fontId="2"/>
  </si>
  <si>
    <t>09200</t>
    <phoneticPr fontId="19"/>
  </si>
  <si>
    <t>男子</t>
    <rPh sb="0" eb="2">
      <t>ダンシ</t>
    </rPh>
    <phoneticPr fontId="19"/>
  </si>
  <si>
    <t>女子</t>
    <rPh sb="0" eb="2">
      <t>ジョシ</t>
    </rPh>
    <phoneticPr fontId="19"/>
  </si>
  <si>
    <t>１００ｍ</t>
    <phoneticPr fontId="19"/>
  </si>
  <si>
    <t>２００ｍ</t>
    <phoneticPr fontId="19"/>
  </si>
  <si>
    <t>４００ｍ</t>
    <phoneticPr fontId="19"/>
  </si>
  <si>
    <t>８００ｍ</t>
    <phoneticPr fontId="19"/>
  </si>
  <si>
    <t>１５００ｍ</t>
    <phoneticPr fontId="19"/>
  </si>
  <si>
    <t>５０００ｍ</t>
    <phoneticPr fontId="19"/>
  </si>
  <si>
    <t>３０００ｍＳＣ</t>
    <phoneticPr fontId="19"/>
  </si>
  <si>
    <t>走高跳</t>
    <phoneticPr fontId="19"/>
  </si>
  <si>
    <t>棒高跳</t>
    <phoneticPr fontId="19"/>
  </si>
  <si>
    <t>走幅跳</t>
    <phoneticPr fontId="19"/>
  </si>
  <si>
    <t>三段跳</t>
    <phoneticPr fontId="19"/>
  </si>
  <si>
    <t>１００ｍ</t>
    <phoneticPr fontId="19"/>
  </si>
  <si>
    <t>２００ｍ</t>
    <phoneticPr fontId="19"/>
  </si>
  <si>
    <t>４００ｍ</t>
    <phoneticPr fontId="19"/>
  </si>
  <si>
    <t>走高跳</t>
    <phoneticPr fontId="19"/>
  </si>
  <si>
    <t>走幅跳</t>
    <phoneticPr fontId="19"/>
  </si>
  <si>
    <t>三段跳</t>
    <phoneticPr fontId="19"/>
  </si>
  <si>
    <t>４００ｍＨ</t>
    <phoneticPr fontId="19"/>
  </si>
  <si>
    <t>砲丸投</t>
    <phoneticPr fontId="19"/>
  </si>
  <si>
    <t>円盤投</t>
    <phoneticPr fontId="19"/>
  </si>
  <si>
    <t>ハンマー投</t>
    <phoneticPr fontId="19"/>
  </si>
  <si>
    <t>やり投</t>
    <phoneticPr fontId="19"/>
  </si>
  <si>
    <t>やり投</t>
    <phoneticPr fontId="19"/>
  </si>
  <si>
    <t>学
年</t>
    <rPh sb="0" eb="1">
      <t>マナブ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</si>
  <si>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</si>
  <si>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記録</t>
    <rPh sb="0" eb="2">
      <t>キロク</t>
    </rPh>
    <phoneticPr fontId="1"/>
  </si>
  <si>
    <t>種目（個人種目）</t>
    <rPh sb="0" eb="1">
      <t>タネ</t>
    </rPh>
    <rPh sb="1" eb="2">
      <t>メ</t>
    </rPh>
    <rPh sb="3" eb="5">
      <t>コジン</t>
    </rPh>
    <rPh sb="5" eb="7">
      <t>シュモク</t>
    </rPh>
    <phoneticPr fontId="1"/>
  </si>
  <si>
    <t>風</t>
    <rPh sb="0" eb="1">
      <t>カゼ</t>
    </rPh>
    <phoneticPr fontId="1"/>
  </si>
  <si>
    <t>場所</t>
    <rPh sb="0" eb="2">
      <t>バショ</t>
    </rPh>
    <phoneticPr fontId="1"/>
  </si>
  <si>
    <t>１１０ｍＨ</t>
    <phoneticPr fontId="19"/>
  </si>
  <si>
    <t>４００ｍＨ</t>
    <phoneticPr fontId="19"/>
  </si>
  <si>
    <t>砲丸投</t>
    <phoneticPr fontId="19"/>
  </si>
  <si>
    <t>円盤投</t>
    <phoneticPr fontId="19"/>
  </si>
  <si>
    <t>１００ｍＨ</t>
    <phoneticPr fontId="19"/>
  </si>
  <si>
    <t>連絡用
e-mailｱﾄﾞﾚｽ</t>
    <phoneticPr fontId="1"/>
  </si>
  <si>
    <t>登録
番号</t>
    <rPh sb="0" eb="2">
      <t>トウロク</t>
    </rPh>
    <rPh sb="3" eb="5">
      <t>バンゴウ</t>
    </rPh>
    <phoneticPr fontId="1"/>
  </si>
  <si>
    <t>月 日</t>
    <rPh sb="0" eb="1">
      <t>ツキ</t>
    </rPh>
    <rPh sb="2" eb="3">
      <t>ヒ</t>
    </rPh>
    <phoneticPr fontId="1"/>
  </si>
  <si>
    <t>男子４×１００ｍ</t>
    <rPh sb="0" eb="2">
      <t>ダンシ</t>
    </rPh>
    <phoneticPr fontId="19"/>
  </si>
  <si>
    <t>男子４×４００ｍ</t>
    <rPh sb="0" eb="2">
      <t>ダンシ</t>
    </rPh>
    <phoneticPr fontId="19"/>
  </si>
  <si>
    <t>女子４×１００ｍ</t>
    <rPh sb="0" eb="2">
      <t>ジョシ</t>
    </rPh>
    <phoneticPr fontId="19"/>
  </si>
  <si>
    <t>連絡用
e-mailｱﾄﾞﾚｽ</t>
    <phoneticPr fontId="1"/>
  </si>
  <si>
    <t>月 日</t>
    <rPh sb="0" eb="1">
      <t>ツキ</t>
    </rPh>
    <rPh sb="2" eb="3">
      <t>ヒ</t>
    </rPh>
    <phoneticPr fontId="8"/>
  </si>
  <si>
    <t>会場</t>
    <rPh sb="0" eb="2">
      <t>カイジョウ</t>
    </rPh>
    <phoneticPr fontId="8"/>
  </si>
  <si>
    <t>地区予選記録</t>
    <rPh sb="0" eb="2">
      <t>チク</t>
    </rPh>
    <rPh sb="2" eb="4">
      <t>ヨセン</t>
    </rPh>
    <rPh sb="4" eb="6">
      <t>キロク</t>
    </rPh>
    <phoneticPr fontId="1"/>
  </si>
  <si>
    <t>記録</t>
    <rPh sb="0" eb="2">
      <t>キロク</t>
    </rPh>
    <phoneticPr fontId="8"/>
  </si>
  <si>
    <t>◎</t>
    <phoneticPr fontId="19"/>
  </si>
  <si>
    <t>絶対に守ってください</t>
    <rPh sb="0" eb="2">
      <t>ゼッタイ</t>
    </rPh>
    <rPh sb="3" eb="4">
      <t>マモ</t>
    </rPh>
    <phoneticPr fontId="19"/>
  </si>
  <si>
    <t>１．</t>
    <phoneticPr fontId="19"/>
  </si>
  <si>
    <t>各シートの「 行の削除 」「 列の削除 」「 セルの削除 」など</t>
    <phoneticPr fontId="19"/>
  </si>
  <si>
    <t>２．</t>
    <phoneticPr fontId="19"/>
  </si>
  <si>
    <t>各シートの「 行の挿入 」「 列の挿入 」「 セルの挿入 」など</t>
    <rPh sb="9" eb="11">
      <t>ソウニュウ</t>
    </rPh>
    <rPh sb="17" eb="19">
      <t>ソウニュウ</t>
    </rPh>
    <rPh sb="26" eb="28">
      <t>ソウニュウ</t>
    </rPh>
    <phoneticPr fontId="19"/>
  </si>
  <si>
    <t>３．</t>
    <phoneticPr fontId="19"/>
  </si>
  <si>
    <t>各シートの「 行のコピー 」「 列のコピー 」「 セルのコピー 」など</t>
    <phoneticPr fontId="19"/>
  </si>
  <si>
    <t>これらを守らないときは、取り込み用のデータが生成されないため</t>
    <rPh sb="4" eb="5">
      <t>マモ</t>
    </rPh>
    <rPh sb="12" eb="13">
      <t>ト</t>
    </rPh>
    <rPh sb="14" eb="15">
      <t>コ</t>
    </rPh>
    <rPh sb="16" eb="17">
      <t>ヨウ</t>
    </rPh>
    <rPh sb="22" eb="24">
      <t>セイセイ</t>
    </rPh>
    <phoneticPr fontId="19"/>
  </si>
  <si>
    <t>はじめに（説明書・注意書）</t>
    <rPh sb="5" eb="7">
      <t>セツメイ</t>
    </rPh>
    <rPh sb="7" eb="8">
      <t>ガ</t>
    </rPh>
    <rPh sb="9" eb="12">
      <t>チュウイガ</t>
    </rPh>
    <phoneticPr fontId="19"/>
  </si>
  <si>
    <t>○</t>
    <phoneticPr fontId="19"/>
  </si>
  <si>
    <t>“ 基礎データ ”シート</t>
    <rPh sb="2" eb="4">
      <t>キソ</t>
    </rPh>
    <phoneticPr fontId="19"/>
  </si>
  <si>
    <t>◎</t>
    <phoneticPr fontId="19"/>
  </si>
  <si>
    <t>①</t>
    <phoneticPr fontId="19"/>
  </si>
  <si>
    <t>②</t>
    <phoneticPr fontId="19"/>
  </si>
  <si>
    <t>ﾌﾘｶﾞﾅ(半角)</t>
    <rPh sb="6" eb="8">
      <t>ハンカク</t>
    </rPh>
    <phoneticPr fontId="1"/>
  </si>
  <si>
    <t>氏名(ﾌﾘｶﾞﾅ(半角))</t>
    <rPh sb="0" eb="2">
      <t>シメイ</t>
    </rPh>
    <rPh sb="9" eb="11">
      <t>ハンカク</t>
    </rPh>
    <phoneticPr fontId="1"/>
  </si>
  <si>
    <t>どこからかコピーした全角カタカナを貼りつけている場合が見られますが、</t>
    <rPh sb="10" eb="12">
      <t>ゼンカク</t>
    </rPh>
    <rPh sb="17" eb="18">
      <t>ハ</t>
    </rPh>
    <rPh sb="24" eb="26">
      <t>バアイ</t>
    </rPh>
    <rPh sb="27" eb="28">
      <t>ミ</t>
    </rPh>
    <phoneticPr fontId="19"/>
  </si>
  <si>
    <t>③</t>
    <phoneticPr fontId="19"/>
  </si>
  <si>
    <t>Ｃ列［ 漢字・ほか ］は、</t>
    <rPh sb="1" eb="2">
      <t>レツ</t>
    </rPh>
    <rPh sb="4" eb="6">
      <t>カンジ</t>
    </rPh>
    <phoneticPr fontId="19"/>
  </si>
  <si>
    <t>Ｄ列［ ﾌﾘｶﾞﾅ ］は、</t>
    <rPh sb="1" eb="2">
      <t>レツ</t>
    </rPh>
    <phoneticPr fontId="19"/>
  </si>
  <si>
    <t>④</t>
    <phoneticPr fontId="19"/>
  </si>
  <si>
    <t>Ｈ列</t>
    <rPh sb="1" eb="2">
      <t>レツ</t>
    </rPh>
    <phoneticPr fontId="19"/>
  </si>
  <si>
    <t>…</t>
    <phoneticPr fontId="19"/>
  </si>
  <si>
    <t>Ｉ列</t>
    <rPh sb="1" eb="2">
      <t>レツ</t>
    </rPh>
    <phoneticPr fontId="19"/>
  </si>
  <si>
    <t>…</t>
    <phoneticPr fontId="19"/>
  </si>
  <si>
    <t>Ｊ列</t>
    <rPh sb="1" eb="2">
      <t>レツ</t>
    </rPh>
    <phoneticPr fontId="19"/>
  </si>
  <si>
    <t>フィールド種目：■■ｍ◆◆の「 ｍ 」を選択</t>
    <rPh sb="5" eb="7">
      <t>シュモク</t>
    </rPh>
    <rPh sb="20" eb="22">
      <t>センタク</t>
    </rPh>
    <phoneticPr fontId="19"/>
  </si>
  <si>
    <t>フィールド種目：■■ｍ◆◆の「 ■■ 」を入力(半角)</t>
    <rPh sb="5" eb="7">
      <t>シュモク</t>
    </rPh>
    <rPh sb="21" eb="23">
      <t>ニュウリョク</t>
    </rPh>
    <rPh sb="24" eb="26">
      <t>ハンカク</t>
    </rPh>
    <phoneticPr fontId="19"/>
  </si>
  <si>
    <t>フィールド種目：■■ｍ◆◆の「 ◆◆ 」を入力(半角)</t>
    <rPh sb="5" eb="7">
      <t>シュモク</t>
    </rPh>
    <rPh sb="21" eb="23">
      <t>ニュウリョク</t>
    </rPh>
    <rPh sb="24" eb="26">
      <t>ハンカク</t>
    </rPh>
    <phoneticPr fontId="19"/>
  </si>
  <si>
    <t>Ｋ列</t>
    <rPh sb="1" eb="2">
      <t>レツ</t>
    </rPh>
    <phoneticPr fontId="19"/>
  </si>
  <si>
    <t>フィールド種目：空欄</t>
    <rPh sb="5" eb="7">
      <t>シュモク</t>
    </rPh>
    <rPh sb="8" eb="10">
      <t>クウラン</t>
    </rPh>
    <phoneticPr fontId="19"/>
  </si>
  <si>
    <t>Ｌ列</t>
    <rPh sb="1" eb="2">
      <t>レツ</t>
    </rPh>
    <phoneticPr fontId="19"/>
  </si>
  <si>
    <t>トラック種目　：□□分◇◇秒△△の「 □□ 」を入力(半角)</t>
    <rPh sb="13" eb="14">
      <t>ビョウ</t>
    </rPh>
    <rPh sb="24" eb="26">
      <t>ニュウリョク</t>
    </rPh>
    <rPh sb="27" eb="29">
      <t>ハンカク</t>
    </rPh>
    <phoneticPr fontId="19"/>
  </si>
  <si>
    <t>トラック種目　：□□分◇◇秒△△の「 分 」を選択</t>
    <rPh sb="13" eb="14">
      <t>ビョウ</t>
    </rPh>
    <rPh sb="19" eb="20">
      <t>フン</t>
    </rPh>
    <rPh sb="23" eb="25">
      <t>センタク</t>
    </rPh>
    <phoneticPr fontId="19"/>
  </si>
  <si>
    <t>トラック種目　：□□分◇◇秒△△の「 ◇◇ 」を入力(半角)</t>
    <rPh sb="13" eb="14">
      <t>ビョウ</t>
    </rPh>
    <rPh sb="24" eb="26">
      <t>ニュウリョク</t>
    </rPh>
    <rPh sb="27" eb="29">
      <t>ハンカク</t>
    </rPh>
    <phoneticPr fontId="19"/>
  </si>
  <si>
    <t>トラック種目　：□□分◇◇秒△△の「 秒 」を選択</t>
    <rPh sb="13" eb="14">
      <t>ビョウ</t>
    </rPh>
    <rPh sb="19" eb="20">
      <t>ビョウ</t>
    </rPh>
    <rPh sb="23" eb="25">
      <t>センタク</t>
    </rPh>
    <phoneticPr fontId="19"/>
  </si>
  <si>
    <t>トラック種目　：□□分◇◇秒△△の「 △△ 」を入力(半角)</t>
    <rPh sb="13" eb="14">
      <t>ビョウ</t>
    </rPh>
    <rPh sb="24" eb="26">
      <t>ニュウリョク</t>
    </rPh>
    <rPh sb="27" eb="29">
      <t>ハンカク</t>
    </rPh>
    <phoneticPr fontId="19"/>
  </si>
  <si>
    <t>⑤</t>
    <phoneticPr fontId="19"/>
  </si>
  <si>
    <t>［ 風 ］は風入力が必要な種目の場合で未入力の場合、</t>
    <rPh sb="2" eb="3">
      <t>カゼ</t>
    </rPh>
    <rPh sb="6" eb="7">
      <t>カゼ</t>
    </rPh>
    <rPh sb="7" eb="9">
      <t>ニュウリョク</t>
    </rPh>
    <rPh sb="10" eb="12">
      <t>ヒツヨウ</t>
    </rPh>
    <rPh sb="13" eb="15">
      <t>シュモク</t>
    </rPh>
    <rPh sb="16" eb="18">
      <t>バアイ</t>
    </rPh>
    <rPh sb="19" eb="22">
      <t>ミニュウリョク</t>
    </rPh>
    <rPh sb="23" eb="25">
      <t>バアイ</t>
    </rPh>
    <phoneticPr fontId="19"/>
  </si>
  <si>
    <t>Ｍ列</t>
    <rPh sb="1" eb="2">
      <t>レツ</t>
    </rPh>
    <phoneticPr fontId="19"/>
  </si>
  <si>
    <t>…</t>
    <phoneticPr fontId="19"/>
  </si>
  <si>
    <t xml:space="preserve"> ＋ か － を選択</t>
    <rPh sb="8" eb="10">
      <t>センタク</t>
    </rPh>
    <phoneticPr fontId="19"/>
  </si>
  <si>
    <t>Ｎ列</t>
    <rPh sb="1" eb="2">
      <t>レツ</t>
    </rPh>
    <phoneticPr fontId="19"/>
  </si>
  <si>
    <t>▽．▼ｍの「 ▽ 」を入力</t>
    <rPh sb="11" eb="13">
      <t>ニュウリョク</t>
    </rPh>
    <phoneticPr fontId="19"/>
  </si>
  <si>
    <t>Ｏ列</t>
    <rPh sb="1" eb="2">
      <t>レツ</t>
    </rPh>
    <phoneticPr fontId="19"/>
  </si>
  <si>
    <t>風入力が必要な種目の場合は「 . 」が自動入力される</t>
    <rPh sb="0" eb="1">
      <t>カゼ</t>
    </rPh>
    <rPh sb="1" eb="3">
      <t>ニュウリョク</t>
    </rPh>
    <rPh sb="4" eb="6">
      <t>ヒツヨウ</t>
    </rPh>
    <rPh sb="7" eb="9">
      <t>シュモク</t>
    </rPh>
    <rPh sb="10" eb="12">
      <t>バアイ</t>
    </rPh>
    <rPh sb="19" eb="21">
      <t>ジドウ</t>
    </rPh>
    <rPh sb="21" eb="23">
      <t>ニュウリョク</t>
    </rPh>
    <phoneticPr fontId="19"/>
  </si>
  <si>
    <t>Ｐ列</t>
    <rPh sb="1" eb="2">
      <t>レツ</t>
    </rPh>
    <phoneticPr fontId="19"/>
  </si>
  <si>
    <t>▽．▼ｍの「 ▼ 」を入力</t>
    <rPh sb="11" eb="13">
      <t>ニュウリョク</t>
    </rPh>
    <phoneticPr fontId="19"/>
  </si>
  <si>
    <t>⑥</t>
    <phoneticPr fontId="19"/>
  </si>
  <si>
    <t>［ 月 日 ］は、</t>
    <rPh sb="2" eb="3">
      <t>ツキ</t>
    </rPh>
    <rPh sb="4" eb="5">
      <t>ヒ</t>
    </rPh>
    <phoneticPr fontId="19"/>
  </si>
  <si>
    <t>Ｑ列</t>
    <rPh sb="1" eb="2">
      <t>レツ</t>
    </rPh>
    <phoneticPr fontId="19"/>
  </si>
  <si>
    <t>☆☆月★★日の「 ☆☆ 」を入力</t>
    <rPh sb="2" eb="3">
      <t>ガツ</t>
    </rPh>
    <rPh sb="5" eb="6">
      <t>ニチ</t>
    </rPh>
    <rPh sb="14" eb="16">
      <t>ニュウリョク</t>
    </rPh>
    <phoneticPr fontId="19"/>
  </si>
  <si>
    <t>Ｓ列</t>
    <rPh sb="1" eb="2">
      <t>レツ</t>
    </rPh>
    <phoneticPr fontId="19"/>
  </si>
  <si>
    <t>☆☆月★★日の「 ★★ 」を入力</t>
    <rPh sb="2" eb="3">
      <t>ガツ</t>
    </rPh>
    <rPh sb="5" eb="6">
      <t>ニチ</t>
    </rPh>
    <rPh sb="14" eb="16">
      <t>ニュウリョク</t>
    </rPh>
    <phoneticPr fontId="19"/>
  </si>
  <si>
    <t>Ｅ列［ 漢字・ほか ］は、</t>
    <rPh sb="1" eb="2">
      <t>レツ</t>
    </rPh>
    <rPh sb="4" eb="6">
      <t>カンジ</t>
    </rPh>
    <phoneticPr fontId="19"/>
  </si>
  <si>
    <t>Ｆ列［ ﾌﾘｶﾞﾅ ］は、</t>
    <rPh sb="1" eb="2">
      <t>レツ</t>
    </rPh>
    <phoneticPr fontId="19"/>
  </si>
  <si>
    <t>□分◇◇秒△△の「 □ 」を入力(半角)(１分以内は空欄)</t>
    <rPh sb="4" eb="5">
      <t>ビョウ</t>
    </rPh>
    <rPh sb="14" eb="16">
      <t>ニュウリョク</t>
    </rPh>
    <rPh sb="17" eb="19">
      <t>ハンカク</t>
    </rPh>
    <rPh sb="22" eb="23">
      <t>フン</t>
    </rPh>
    <rPh sb="23" eb="25">
      <t>イナイ</t>
    </rPh>
    <rPh sb="26" eb="28">
      <t>クウラン</t>
    </rPh>
    <phoneticPr fontId="19"/>
  </si>
  <si>
    <t>□分◇◇秒△△の「 分 」を選択(１分以内は空欄)</t>
    <rPh sb="4" eb="5">
      <t>ビョウ</t>
    </rPh>
    <rPh sb="10" eb="11">
      <t>フン</t>
    </rPh>
    <rPh sb="14" eb="16">
      <t>センタク</t>
    </rPh>
    <rPh sb="18" eb="19">
      <t>フン</t>
    </rPh>
    <rPh sb="19" eb="21">
      <t>イナイ</t>
    </rPh>
    <rPh sb="22" eb="24">
      <t>クウラン</t>
    </rPh>
    <phoneticPr fontId="19"/>
  </si>
  <si>
    <t>□分◇◇秒△△の「 ◇◇ 」を入力(半角)</t>
    <rPh sb="4" eb="5">
      <t>ビョウ</t>
    </rPh>
    <rPh sb="15" eb="17">
      <t>ニュウリョク</t>
    </rPh>
    <rPh sb="18" eb="20">
      <t>ハンカク</t>
    </rPh>
    <phoneticPr fontId="19"/>
  </si>
  <si>
    <t>□分◇◇秒△△の「 秒 」を選択</t>
    <rPh sb="4" eb="5">
      <t>ビョウ</t>
    </rPh>
    <rPh sb="10" eb="11">
      <t>ビョウ</t>
    </rPh>
    <rPh sb="14" eb="16">
      <t>センタク</t>
    </rPh>
    <phoneticPr fontId="19"/>
  </si>
  <si>
    <t>□分◇◇秒△△の「 △△ 」を入力(半角)</t>
    <rPh sb="4" eb="5">
      <t>ビョウ</t>
    </rPh>
    <rPh sb="15" eb="17">
      <t>ニュウリョク</t>
    </rPh>
    <rPh sb="18" eb="20">
      <t>ハンカク</t>
    </rPh>
    <phoneticPr fontId="19"/>
  </si>
  <si>
    <t>各シートの作成</t>
    <rPh sb="0" eb="1">
      <t>カク</t>
    </rPh>
    <rPh sb="5" eb="7">
      <t>サクセイ</t>
    </rPh>
    <phoneticPr fontId="19"/>
  </si>
  <si>
    <t>「 削除 」に関わる作業はしないでください</t>
    <phoneticPr fontId="19"/>
  </si>
  <si>
    <t>「 挿入 」に関わる作業はしないでください</t>
    <rPh sb="2" eb="4">
      <t>ソウニュウ</t>
    </rPh>
    <phoneticPr fontId="19"/>
  </si>
  <si>
    <t>「 コピー 」に関わる作業はしないでください</t>
    <phoneticPr fontId="19"/>
  </si>
  <si>
    <t>Ｇ列［ 種目 ］は、</t>
    <rPh sb="1" eb="2">
      <t>レツ</t>
    </rPh>
    <rPh sb="4" eb="6">
      <t>シュモク</t>
    </rPh>
    <phoneticPr fontId="19"/>
  </si>
  <si>
    <t>これらの入力が無い場合は、各シートが完成しません</t>
    <rPh sb="4" eb="6">
      <t>ニュウリョク</t>
    </rPh>
    <rPh sb="7" eb="8">
      <t>ナ</t>
    </rPh>
    <rPh sb="9" eb="11">
      <t>バアイ</t>
    </rPh>
    <rPh sb="13" eb="14">
      <t>カク</t>
    </rPh>
    <rPh sb="18" eb="20">
      <t>カンセイ</t>
    </rPh>
    <phoneticPr fontId="19"/>
  </si>
  <si>
    <t>〈 姓 〉と〈 名 〉の間に【 全角スペースを１文字分 】入れてください</t>
    <rPh sb="2" eb="3">
      <t>セイ</t>
    </rPh>
    <rPh sb="8" eb="9">
      <t>ナ</t>
    </rPh>
    <rPh sb="12" eb="13">
      <t>アイダ</t>
    </rPh>
    <rPh sb="16" eb="18">
      <t>ゼンカク</t>
    </rPh>
    <rPh sb="24" eb="26">
      <t>モジ</t>
    </rPh>
    <rPh sb="26" eb="27">
      <t>ブン</t>
    </rPh>
    <rPh sb="29" eb="30">
      <t>イ</t>
    </rPh>
    <phoneticPr fontId="19"/>
  </si>
  <si>
    <t>データとしては全く異なるものになるの注意してください</t>
    <rPh sb="7" eb="8">
      <t>マッタ</t>
    </rPh>
    <rPh sb="9" eb="10">
      <t>コト</t>
    </rPh>
    <rPh sb="18" eb="20">
      <t>チュウイ</t>
    </rPh>
    <phoneticPr fontId="19"/>
  </si>
  <si>
    <t>半角カタカナ入力以外できない設定にしてあります</t>
    <rPh sb="0" eb="2">
      <t>ハンカク</t>
    </rPh>
    <rPh sb="6" eb="8">
      <t>ニュウリョク</t>
    </rPh>
    <rPh sb="8" eb="10">
      <t>イガイ</t>
    </rPh>
    <rPh sb="14" eb="16">
      <t>セッテイ</t>
    </rPh>
    <phoneticPr fontId="19"/>
  </si>
  <si>
    <t>Ｍ列・Ｎ列・Ｐ列が黄色になります</t>
    <rPh sb="1" eb="2">
      <t>レツ</t>
    </rPh>
    <rPh sb="4" eb="5">
      <t>レツ</t>
    </rPh>
    <rPh sb="7" eb="8">
      <t>レツ</t>
    </rPh>
    <rPh sb="9" eb="11">
      <t>キイロ</t>
    </rPh>
    <phoneticPr fontId="19"/>
  </si>
  <si>
    <t>③</t>
    <phoneticPr fontId="19"/>
  </si>
  <si>
    <t>④</t>
    <phoneticPr fontId="19"/>
  </si>
  <si>
    <t>Ｆ列［ 性別 ］を入力すると、［ 性別 ］に適した種目を選択することができます</t>
    <rPh sb="1" eb="2">
      <t>レツ</t>
    </rPh>
    <rPh sb="4" eb="6">
      <t>セイベツ</t>
    </rPh>
    <rPh sb="9" eb="11">
      <t>ニュウリョク</t>
    </rPh>
    <rPh sb="17" eb="19">
      <t>セイベツ</t>
    </rPh>
    <rPh sb="22" eb="23">
      <t>テキ</t>
    </rPh>
    <rPh sb="25" eb="27">
      <t>シュモク</t>
    </rPh>
    <rPh sb="28" eb="30">
      <t>センタク</t>
    </rPh>
    <phoneticPr fontId="19"/>
  </si>
  <si>
    <t>データとしては全く異なるものになるのでご注意ください</t>
    <rPh sb="7" eb="8">
      <t>マッタ</t>
    </rPh>
    <rPh sb="9" eb="10">
      <t>コト</t>
    </rPh>
    <rPh sb="20" eb="22">
      <t>チュウイ</t>
    </rPh>
    <phoneticPr fontId="19"/>
  </si>
  <si>
    <t>どこからかコピーした全角カタカナを貼りつけている場合が見られますが</t>
    <rPh sb="10" eb="12">
      <t>ゼンカク</t>
    </rPh>
    <rPh sb="17" eb="18">
      <t>ハ</t>
    </rPh>
    <rPh sb="24" eb="26">
      <t>バアイ</t>
    </rPh>
    <rPh sb="27" eb="28">
      <t>ミ</t>
    </rPh>
    <phoneticPr fontId="19"/>
  </si>
  <si>
    <t>〈 姓 〉と〈 名 〉の間に【 半角スペースを１文字分 】入れてください</t>
    <rPh sb="2" eb="3">
      <t>セイ</t>
    </rPh>
    <rPh sb="8" eb="9">
      <t>ナ</t>
    </rPh>
    <rPh sb="12" eb="13">
      <t>アイダ</t>
    </rPh>
    <rPh sb="16" eb="18">
      <t>ハンカク</t>
    </rPh>
    <rPh sb="24" eb="26">
      <t>モジ</t>
    </rPh>
    <rPh sb="26" eb="27">
      <t>ブン</t>
    </rPh>
    <rPh sb="29" eb="30">
      <t>イ</t>
    </rPh>
    <phoneticPr fontId="19"/>
  </si>
  <si>
    <t>［ 記録 ］は、</t>
    <rPh sb="2" eb="4">
      <t>キロク</t>
    </rPh>
    <phoneticPr fontId="19"/>
  </si>
  <si>
    <r>
      <t>データ生成の際に混乱するので、</t>
    </r>
    <r>
      <rPr>
        <sz val="11"/>
        <color rgb="FFFF0000"/>
        <rFont val="ＭＳ 明朝"/>
        <family val="1"/>
        <charset val="128"/>
      </rPr>
      <t>必ず、半角カタカナ</t>
    </r>
    <r>
      <rPr>
        <sz val="11"/>
        <color theme="1"/>
        <rFont val="ＭＳ 明朝"/>
        <family val="1"/>
        <charset val="128"/>
      </rPr>
      <t>にしてください</t>
    </r>
    <rPh sb="3" eb="5">
      <t>セイセイ</t>
    </rPh>
    <rPh sb="6" eb="7">
      <t>サイ</t>
    </rPh>
    <rPh sb="8" eb="10">
      <t>コンラン</t>
    </rPh>
    <rPh sb="15" eb="16">
      <t>カナラ</t>
    </rPh>
    <rPh sb="18" eb="20">
      <t>ハンカク</t>
    </rPh>
    <phoneticPr fontId="19"/>
  </si>
  <si>
    <t>【 全角スペース１文字分 】と【 半角スペース２文字分 】は見た目は同じですが、</t>
    <rPh sb="2" eb="4">
      <t>ゼンカク</t>
    </rPh>
    <rPh sb="9" eb="11">
      <t>モジ</t>
    </rPh>
    <rPh sb="11" eb="12">
      <t>ブン</t>
    </rPh>
    <rPh sb="17" eb="19">
      <t>ハンカク</t>
    </rPh>
    <rPh sb="24" eb="26">
      <t>モジ</t>
    </rPh>
    <rPh sb="26" eb="27">
      <t>ブン</t>
    </rPh>
    <rPh sb="30" eb="31">
      <t>ミ</t>
    </rPh>
    <rPh sb="32" eb="33">
      <t>メ</t>
    </rPh>
    <rPh sb="34" eb="35">
      <t>オナ</t>
    </rPh>
    <phoneticPr fontId="19"/>
  </si>
  <si>
    <t>4x100mR</t>
    <phoneticPr fontId="19"/>
  </si>
  <si>
    <t>4x400mR</t>
    <phoneticPr fontId="19"/>
  </si>
  <si>
    <t>個人種目</t>
    <rPh sb="0" eb="2">
      <t>コジン</t>
    </rPh>
    <rPh sb="2" eb="4">
      <t>シュモク</t>
    </rPh>
    <phoneticPr fontId="1"/>
  </si>
  <si>
    <t>リレー種目</t>
    <rPh sb="3" eb="5">
      <t>シュモク</t>
    </rPh>
    <phoneticPr fontId="19"/>
  </si>
  <si>
    <t>順</t>
    <rPh sb="0" eb="1">
      <t>ジュン</t>
    </rPh>
    <phoneticPr fontId="19"/>
  </si>
  <si>
    <t>No</t>
    <phoneticPr fontId="19"/>
  </si>
  <si>
    <t>名前</t>
    <rPh sb="0" eb="2">
      <t>ナマエ</t>
    </rPh>
    <phoneticPr fontId="19"/>
  </si>
  <si>
    <t>ﾌﾘｶﾞﾅ</t>
    <phoneticPr fontId="19"/>
  </si>
  <si>
    <t>種目</t>
    <rPh sb="0" eb="2">
      <t>シュモク</t>
    </rPh>
    <phoneticPr fontId="19"/>
  </si>
  <si>
    <t>種目１</t>
    <rPh sb="0" eb="2">
      <t>シュモク</t>
    </rPh>
    <phoneticPr fontId="19"/>
  </si>
  <si>
    <t>種目２</t>
    <rPh sb="0" eb="2">
      <t>シュモク</t>
    </rPh>
    <phoneticPr fontId="19"/>
  </si>
  <si>
    <t>種目３</t>
    <rPh sb="0" eb="2">
      <t>シュモク</t>
    </rPh>
    <phoneticPr fontId="19"/>
  </si>
  <si>
    <t>学年</t>
    <rPh sb="0" eb="2">
      <t>ガクネン</t>
    </rPh>
    <phoneticPr fontId="19"/>
  </si>
  <si>
    <t>男子４×４００ｍ</t>
  </si>
  <si>
    <t>申込者連絡先（携帯)</t>
    <rPh sb="0" eb="2">
      <t>モウシコミ</t>
    </rPh>
    <rPh sb="2" eb="3">
      <t>シャ</t>
    </rPh>
    <rPh sb="3" eb="6">
      <t>レンラクサキ</t>
    </rPh>
    <rPh sb="7" eb="9">
      <t>ケイタイ</t>
    </rPh>
    <phoneticPr fontId="1"/>
  </si>
  <si>
    <t>申込者E-mailアドレス</t>
    <rPh sb="0" eb="2">
      <t>モウシコミ</t>
    </rPh>
    <rPh sb="2" eb="3">
      <t>シャ</t>
    </rPh>
    <phoneticPr fontId="1"/>
  </si>
  <si>
    <t xml:space="preserve"> 監督</t>
    <rPh sb="1" eb="3">
      <t>カントク</t>
    </rPh>
    <phoneticPr fontId="19"/>
  </si>
  <si>
    <t>○</t>
    <phoneticPr fontId="19"/>
  </si>
  <si>
    <t>４×１００ｍ</t>
  </si>
  <si>
    <t>４×１００ｍ</t>
    <phoneticPr fontId="19"/>
  </si>
  <si>
    <t>４×４００ｍ</t>
  </si>
  <si>
    <t>４×４００ｍ</t>
    <phoneticPr fontId="19"/>
  </si>
  <si>
    <t>すべての項目は、各シートに反映されます</t>
    <rPh sb="4" eb="6">
      <t>コウモク</t>
    </rPh>
    <rPh sb="8" eb="9">
      <t>カク</t>
    </rPh>
    <rPh sb="13" eb="15">
      <t>ハンエイ</t>
    </rPh>
    <phoneticPr fontId="19"/>
  </si>
  <si>
    <t>“ 個人種目入力 ”シート</t>
    <rPh sb="2" eb="4">
      <t>コジン</t>
    </rPh>
    <rPh sb="4" eb="6">
      <t>シュモク</t>
    </rPh>
    <rPh sb="6" eb="8">
      <t>ニュウリョク</t>
    </rPh>
    <phoneticPr fontId="19"/>
  </si>
  <si>
    <t>“ リレー種目入力 ”シート</t>
    <rPh sb="5" eb="7">
      <t>シュモク</t>
    </rPh>
    <rPh sb="7" eb="9">
      <t>ニュウリョク</t>
    </rPh>
    <phoneticPr fontId="19"/>
  </si>
  <si>
    <t>“ 申込書（男子）”“ 申込書（女子）”シート</t>
    <rPh sb="2" eb="5">
      <t>モウシコミショ</t>
    </rPh>
    <rPh sb="6" eb="8">
      <t>ダンシ</t>
    </rPh>
    <rPh sb="16" eb="17">
      <t>オンナ</t>
    </rPh>
    <phoneticPr fontId="19"/>
  </si>
  <si>
    <t>山形市立商</t>
    <rPh sb="2" eb="4">
      <t>シリツ</t>
    </rPh>
    <phoneticPr fontId="1"/>
  </si>
  <si>
    <t>山形市立商</t>
    <rPh sb="2" eb="4">
      <t>シリツ</t>
    </rPh>
    <phoneticPr fontId="8"/>
  </si>
  <si>
    <r>
      <rPr>
        <b/>
        <sz val="12"/>
        <color rgb="FF66CCFF"/>
        <rFont val="ＭＳ Ｐゴシック"/>
        <family val="3"/>
        <charset val="128"/>
        <scheme val="minor"/>
      </rPr>
      <t>（男子）</t>
    </r>
    <r>
      <rPr>
        <sz val="12"/>
        <color theme="1"/>
        <rFont val="ＭＳ Ｐゴシック"/>
        <family val="3"/>
        <charset val="128"/>
        <scheme val="minor"/>
      </rPr>
      <t>監督名</t>
    </r>
    <rPh sb="1" eb="3">
      <t>ダンシ</t>
    </rPh>
    <rPh sb="4" eb="6">
      <t>カントク</t>
    </rPh>
    <rPh sb="6" eb="7">
      <t>メイ</t>
    </rPh>
    <phoneticPr fontId="1"/>
  </si>
  <si>
    <r>
      <rPr>
        <b/>
        <sz val="12"/>
        <color rgb="FFFF66FF"/>
        <rFont val="ＭＳ Ｐゴシック"/>
        <family val="3"/>
        <charset val="128"/>
        <scheme val="minor"/>
      </rPr>
      <t>（女子）</t>
    </r>
    <r>
      <rPr>
        <sz val="12"/>
        <color theme="1"/>
        <rFont val="ＭＳ Ｐゴシック"/>
        <family val="3"/>
        <charset val="128"/>
        <scheme val="minor"/>
      </rPr>
      <t>監督名</t>
    </r>
    <rPh sb="1" eb="3">
      <t>ジョシ</t>
    </rPh>
    <rPh sb="4" eb="6">
      <t>カントク</t>
    </rPh>
    <rPh sb="6" eb="7">
      <t>メイ</t>
    </rPh>
    <phoneticPr fontId="1"/>
  </si>
  <si>
    <t>各シートの役割について</t>
    <rPh sb="0" eb="1">
      <t>カク</t>
    </rPh>
    <rPh sb="5" eb="7">
      <t>ヤクワリ</t>
    </rPh>
    <phoneticPr fontId="19"/>
  </si>
  <si>
    <t>申込に必要な情報を入力します。</t>
    <rPh sb="0" eb="2">
      <t>モウシコミ</t>
    </rPh>
    <rPh sb="3" eb="5">
      <t>ヒツヨウ</t>
    </rPh>
    <rPh sb="6" eb="8">
      <t>ジョウホウ</t>
    </rPh>
    <rPh sb="9" eb="11">
      <t>ニュウリョク</t>
    </rPh>
    <phoneticPr fontId="19"/>
  </si>
  <si>
    <t>必ず、各項目を適切に入力してください</t>
    <rPh sb="0" eb="1">
      <t>カナラ</t>
    </rPh>
    <rPh sb="3" eb="6">
      <t>カクコウモク</t>
    </rPh>
    <rPh sb="7" eb="9">
      <t>テキセツ</t>
    </rPh>
    <rPh sb="10" eb="12">
      <t>ニュウリョク</t>
    </rPh>
    <phoneticPr fontId="19"/>
  </si>
  <si>
    <t>入力された情報から「申込書(一覧表)」「取り込み用のデータ」が生成されます</t>
    <rPh sb="0" eb="2">
      <t>ニュウリョク</t>
    </rPh>
    <rPh sb="5" eb="7">
      <t>ジョウホウ</t>
    </rPh>
    <rPh sb="10" eb="13">
      <t>モウシコミショ</t>
    </rPh>
    <rPh sb="14" eb="17">
      <t>イチランヒョウ</t>
    </rPh>
    <rPh sb="20" eb="21">
      <t>ト</t>
    </rPh>
    <rPh sb="22" eb="23">
      <t>コ</t>
    </rPh>
    <rPh sb="24" eb="25">
      <t>ヨウ</t>
    </rPh>
    <rPh sb="31" eb="33">
      <t>セイセイ</t>
    </rPh>
    <phoneticPr fontId="19"/>
  </si>
  <si>
    <t>公認記録等を正確に入力してください</t>
    <rPh sb="0" eb="2">
      <t>コウニン</t>
    </rPh>
    <rPh sb="2" eb="4">
      <t>キロク</t>
    </rPh>
    <rPh sb="4" eb="5">
      <t>トウ</t>
    </rPh>
    <rPh sb="6" eb="8">
      <t>セイカク</t>
    </rPh>
    <rPh sb="9" eb="11">
      <t>ニュウリョク</t>
    </rPh>
    <phoneticPr fontId="19"/>
  </si>
  <si>
    <t>“ 個人種目入力 ”シートに入力された選手と同一選手でありながら、</t>
    <rPh sb="2" eb="4">
      <t>コジン</t>
    </rPh>
    <rPh sb="4" eb="6">
      <t>シュモク</t>
    </rPh>
    <rPh sb="6" eb="8">
      <t>ニュウリョク</t>
    </rPh>
    <rPh sb="14" eb="16">
      <t>ニュウリョク</t>
    </rPh>
    <rPh sb="19" eb="21">
      <t>センシュ</t>
    </rPh>
    <rPh sb="22" eb="24">
      <t>ドウイツ</t>
    </rPh>
    <rPh sb="24" eb="26">
      <t>センシュ</t>
    </rPh>
    <phoneticPr fontId="19"/>
  </si>
  <si>
    <t>‘ 登録番号 ’‘ 氏名(漢字) ’‘ 氏名(ﾌﾘｶﾞﾅ) ’‘ 学年 ’を間違えると</t>
    <rPh sb="20" eb="22">
      <t>シメイ</t>
    </rPh>
    <rPh sb="38" eb="40">
      <t>マチガ</t>
    </rPh>
    <phoneticPr fontId="19"/>
  </si>
  <si>
    <t>エラーが発生します</t>
    <rPh sb="4" eb="6">
      <t>ハッセイ</t>
    </rPh>
    <phoneticPr fontId="19"/>
  </si>
  <si>
    <t>“ リレー種目入力 ”シートに入力された選手と同一選手でありながら、</t>
    <rPh sb="5" eb="7">
      <t>シュモク</t>
    </rPh>
    <rPh sb="7" eb="9">
      <t>ニュウリョク</t>
    </rPh>
    <rPh sb="15" eb="17">
      <t>ニュウリョク</t>
    </rPh>
    <rPh sb="20" eb="22">
      <t>センシュ</t>
    </rPh>
    <rPh sb="23" eb="25">
      <t>ドウイツ</t>
    </rPh>
    <rPh sb="25" eb="27">
      <t>センシュ</t>
    </rPh>
    <phoneticPr fontId="19"/>
  </si>
  <si>
    <t>「 申込書の提出 」「 データの送信 」の前に必ず、このシートを確認してください</t>
    <rPh sb="2" eb="5">
      <t>モウシコミショ</t>
    </rPh>
    <rPh sb="6" eb="8">
      <t>テイシュツ</t>
    </rPh>
    <rPh sb="16" eb="18">
      <t>ソウシン</t>
    </rPh>
    <rPh sb="21" eb="22">
      <t>マエ</t>
    </rPh>
    <rPh sb="23" eb="24">
      <t>カナラ</t>
    </rPh>
    <rPh sb="32" eb="34">
      <t>カクニン</t>
    </rPh>
    <phoneticPr fontId="19"/>
  </si>
  <si>
    <t>最悪の場合、出場できないこともあります</t>
    <phoneticPr fontId="19"/>
  </si>
  <si>
    <t>惺山</t>
    <rPh sb="1" eb="2">
      <t>ヤマ</t>
    </rPh>
    <phoneticPr fontId="1"/>
  </si>
  <si>
    <t>惺山</t>
    <phoneticPr fontId="8"/>
  </si>
  <si>
    <t>ｾｲｻﾞﾝｺｳｺｳ</t>
    <phoneticPr fontId="8"/>
  </si>
  <si>
    <t>ｾｲｻﾞﾝｺｳｺｳ</t>
    <phoneticPr fontId="1"/>
  </si>
  <si>
    <t>w 5000m</t>
    <phoneticPr fontId="1"/>
  </si>
  <si>
    <t>５０００ｍ</t>
  </si>
  <si>
    <t>１００００ｍ</t>
  </si>
  <si>
    <t>１００００ｍ</t>
    <phoneticPr fontId="19"/>
  </si>
  <si>
    <t>m 10000m</t>
    <phoneticPr fontId="1"/>
  </si>
  <si>
    <t>01200</t>
    <phoneticPr fontId="19"/>
  </si>
  <si>
    <t>１００ｍ</t>
  </si>
  <si>
    <t>２００ｍ</t>
  </si>
  <si>
    <t>４００ｍ</t>
  </si>
  <si>
    <t>８００ｍ</t>
  </si>
  <si>
    <t>１５００ｍ</t>
  </si>
  <si>
    <t>１１０ｍＨ</t>
  </si>
  <si>
    <t>４００ｍＨ</t>
  </si>
  <si>
    <t>３０００ｍＳＣ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</si>
  <si>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</si>
  <si>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</si>
  <si>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</si>
  <si>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</si>
  <si>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</si>
  <si>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</si>
  <si>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</si>
  <si>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</si>
  <si>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１００ｍＨ</t>
  </si>
  <si>
    <t>第74回 東北地区大学体育大会陸上競技 　個人種目</t>
    <rPh sb="0" eb="1">
      <t>ダイ</t>
    </rPh>
    <rPh sb="3" eb="4">
      <t>カイ</t>
    </rPh>
    <rPh sb="5" eb="7">
      <t>トウホク</t>
    </rPh>
    <rPh sb="7" eb="9">
      <t>チク</t>
    </rPh>
    <rPh sb="9" eb="11">
      <t>ダイガク</t>
    </rPh>
    <rPh sb="11" eb="13">
      <t>タイイク</t>
    </rPh>
    <rPh sb="13" eb="15">
      <t>タイカイ</t>
    </rPh>
    <rPh sb="15" eb="17">
      <t>リクジョウ</t>
    </rPh>
    <rPh sb="17" eb="19">
      <t>キョウギ</t>
    </rPh>
    <rPh sb="21" eb="23">
      <t>コジン</t>
    </rPh>
    <rPh sb="23" eb="25">
      <t>シュモク</t>
    </rPh>
    <phoneticPr fontId="1"/>
  </si>
  <si>
    <t>大学名</t>
    <rPh sb="0" eb="2">
      <t>ダイガク</t>
    </rPh>
    <rPh sb="2" eb="3">
      <t>ガクメイ</t>
    </rPh>
    <phoneticPr fontId="1"/>
  </si>
  <si>
    <t>第74回 東北地区大学体育大会陸上競技　リレー種目</t>
    <rPh sb="0" eb="1">
      <t>ダイ</t>
    </rPh>
    <rPh sb="3" eb="4">
      <t>カイ</t>
    </rPh>
    <rPh sb="5" eb="7">
      <t>トウホク</t>
    </rPh>
    <rPh sb="7" eb="9">
      <t>チク</t>
    </rPh>
    <rPh sb="9" eb="11">
      <t>ダイガク</t>
    </rPh>
    <rPh sb="11" eb="13">
      <t>タイイク</t>
    </rPh>
    <rPh sb="13" eb="15">
      <t>タイカイ</t>
    </rPh>
    <rPh sb="15" eb="17">
      <t>リクジョウ</t>
    </rPh>
    <rPh sb="17" eb="19">
      <t>キョウギ</t>
    </rPh>
    <rPh sb="23" eb="25">
      <t>シュモク</t>
    </rPh>
    <phoneticPr fontId="1"/>
  </si>
  <si>
    <t>第74回 東北地区大学体育大会陸上競技 参加申込書 （ 男子 )</t>
    <rPh sb="0" eb="1">
      <t>ダイ</t>
    </rPh>
    <rPh sb="3" eb="4">
      <t>カイ</t>
    </rPh>
    <rPh sb="5" eb="7">
      <t>トウホク</t>
    </rPh>
    <rPh sb="7" eb="9">
      <t>チク</t>
    </rPh>
    <rPh sb="9" eb="11">
      <t>ダイガク</t>
    </rPh>
    <rPh sb="11" eb="13">
      <t>タイイク</t>
    </rPh>
    <rPh sb="13" eb="15">
      <t>タイカイ</t>
    </rPh>
    <rPh sb="15" eb="17">
      <t>リクジョウ</t>
    </rPh>
    <rPh sb="17" eb="19">
      <t>キョウギ</t>
    </rPh>
    <rPh sb="20" eb="22">
      <t>サンカ</t>
    </rPh>
    <rPh sb="22" eb="25">
      <t>モウシコミショ</t>
    </rPh>
    <rPh sb="28" eb="30">
      <t>ダンシ</t>
    </rPh>
    <phoneticPr fontId="1"/>
  </si>
  <si>
    <t>第74回 東北地区大学体育大会陸上競技 参加申込書 （ 女子 )</t>
    <rPh sb="0" eb="1">
      <t>ダイ</t>
    </rPh>
    <rPh sb="3" eb="4">
      <t>カイ</t>
    </rPh>
    <rPh sb="5" eb="7">
      <t>トウホク</t>
    </rPh>
    <rPh sb="7" eb="9">
      <t>チク</t>
    </rPh>
    <rPh sb="9" eb="11">
      <t>ダイガク</t>
    </rPh>
    <rPh sb="11" eb="13">
      <t>タイイク</t>
    </rPh>
    <rPh sb="13" eb="15">
      <t>タイカイ</t>
    </rPh>
    <rPh sb="15" eb="17">
      <t>リクジョウ</t>
    </rPh>
    <rPh sb="17" eb="19">
      <t>キョウギ</t>
    </rPh>
    <rPh sb="20" eb="22">
      <t>サンカ</t>
    </rPh>
    <rPh sb="22" eb="25">
      <t>モウシコミショ</t>
    </rPh>
    <rPh sb="28" eb="30">
      <t>ジョシ</t>
    </rPh>
    <phoneticPr fontId="1"/>
  </si>
  <si>
    <r>
      <t>大学名</t>
    </r>
    <r>
      <rPr>
        <b/>
        <sz val="12"/>
        <color rgb="FFFF0000"/>
        <rFont val="ＭＳ Ｐゴシック"/>
        <family val="3"/>
        <charset val="128"/>
        <scheme val="minor"/>
      </rPr>
      <t>（正式名称）</t>
    </r>
    <rPh sb="0" eb="2">
      <t>ダイガク</t>
    </rPh>
    <rPh sb="2" eb="3">
      <t>メイ</t>
    </rPh>
    <rPh sb="3" eb="4">
      <t>ガクメイ</t>
    </rPh>
    <rPh sb="4" eb="6">
      <t>セイシキ</t>
    </rPh>
    <rPh sb="6" eb="8">
      <t>メイショウ</t>
    </rPh>
    <phoneticPr fontId="1"/>
  </si>
  <si>
    <r>
      <t>大学名</t>
    </r>
    <r>
      <rPr>
        <b/>
        <sz val="12"/>
        <color rgb="FFFF0000"/>
        <rFont val="ＭＳ Ｐゴシック"/>
        <family val="3"/>
        <charset val="128"/>
        <scheme val="minor"/>
      </rPr>
      <t>（略称：全角７文字以内）</t>
    </r>
    <rPh sb="0" eb="2">
      <t>ダイガク</t>
    </rPh>
    <rPh sb="2" eb="3">
      <t>メイ</t>
    </rPh>
    <rPh sb="3" eb="4">
      <t>ガクメイ</t>
    </rPh>
    <rPh sb="4" eb="6">
      <t>リャクショウ</t>
    </rPh>
    <rPh sb="7" eb="9">
      <t>ゼンカク</t>
    </rPh>
    <rPh sb="10" eb="12">
      <t>モジ</t>
    </rPh>
    <rPh sb="12" eb="14">
      <t>イナイ</t>
    </rPh>
    <phoneticPr fontId="1"/>
  </si>
  <si>
    <t>大学名</t>
    <rPh sb="0" eb="3">
      <t>ダイガクメイ</t>
    </rPh>
    <phoneticPr fontId="1"/>
  </si>
  <si>
    <t>登録県</t>
    <rPh sb="0" eb="2">
      <t>トウロク</t>
    </rPh>
    <rPh sb="2" eb="3">
      <t>ケン</t>
    </rPh>
    <phoneticPr fontId="1"/>
  </si>
  <si>
    <t>登録県</t>
    <rPh sb="0" eb="2">
      <t>トウロク</t>
    </rPh>
    <rPh sb="2" eb="3">
      <t>ケン</t>
    </rPh>
    <phoneticPr fontId="19"/>
  </si>
  <si>
    <t>県名</t>
    <rPh sb="0" eb="2">
      <t>ケンメイ</t>
    </rPh>
    <phoneticPr fontId="1"/>
  </si>
  <si>
    <t>てすと　太郎</t>
    <rPh sb="4" eb="6">
      <t>タロウ</t>
    </rPh>
    <phoneticPr fontId="1"/>
  </si>
  <si>
    <t>ﾃｽﾄ ﾀﾛｳ</t>
    <phoneticPr fontId="1"/>
  </si>
  <si>
    <t>10</t>
    <phoneticPr fontId="1"/>
  </si>
  <si>
    <t>秒</t>
  </si>
  <si>
    <t>13</t>
    <phoneticPr fontId="1"/>
  </si>
  <si>
    <t>+</t>
  </si>
  <si>
    <t>1</t>
    <phoneticPr fontId="1"/>
  </si>
  <si>
    <t>9</t>
    <phoneticPr fontId="1"/>
  </si>
  <si>
    <t>7</t>
    <phoneticPr fontId="1"/>
  </si>
  <si>
    <t>いいぞ　花子</t>
    <rPh sb="4" eb="6">
      <t>ハナコ</t>
    </rPh>
    <phoneticPr fontId="1"/>
  </si>
  <si>
    <t>ｲｲｿﾞ ﾊﾅｺ</t>
    <phoneticPr fontId="1"/>
  </si>
  <si>
    <t>2</t>
    <phoneticPr fontId="1"/>
  </si>
  <si>
    <t>分</t>
  </si>
  <si>
    <t>15</t>
    <phoneticPr fontId="1"/>
  </si>
  <si>
    <t>68</t>
    <phoneticPr fontId="1"/>
  </si>
  <si>
    <t>登録県</t>
    <rPh sb="0" eb="3">
      <t>トウロクケン</t>
    </rPh>
    <phoneticPr fontId="19"/>
  </si>
  <si>
    <t>やるぞ　一郎</t>
    <rPh sb="4" eb="6">
      <t>イチロウ</t>
    </rPh>
    <phoneticPr fontId="8"/>
  </si>
  <si>
    <t>やるぞ　次郎</t>
    <rPh sb="4" eb="6">
      <t>ジロウ</t>
    </rPh>
    <phoneticPr fontId="8"/>
  </si>
  <si>
    <t>やった　三郎</t>
    <rPh sb="4" eb="6">
      <t>サブロウ</t>
    </rPh>
    <phoneticPr fontId="8"/>
  </si>
  <si>
    <t>やった　四郎</t>
    <rPh sb="4" eb="6">
      <t>シロウ</t>
    </rPh>
    <phoneticPr fontId="8"/>
  </si>
  <si>
    <t>ﾔﾙｿﾞ ｲﾁﾛｳ</t>
    <phoneticPr fontId="8"/>
  </si>
  <si>
    <t>ﾔﾙｿﾞ ｼﾞﾛｳ</t>
    <phoneticPr fontId="8"/>
  </si>
  <si>
    <t>ﾔｯﾀ ｻﾌﾞﾛｳ</t>
    <phoneticPr fontId="8"/>
  </si>
  <si>
    <t>ﾔｯﾀ ｼﾛｳ</t>
    <phoneticPr fontId="8"/>
  </si>
  <si>
    <t>大学</t>
    <rPh sb="0" eb="2">
      <t>ダイガク</t>
    </rPh>
    <phoneticPr fontId="8"/>
  </si>
  <si>
    <t>登録県</t>
    <rPh sb="0" eb="3">
      <t>トウロクケン</t>
    </rPh>
    <phoneticPr fontId="8"/>
  </si>
  <si>
    <t>40</t>
    <phoneticPr fontId="8"/>
  </si>
  <si>
    <t>99</t>
    <phoneticPr fontId="8"/>
  </si>
  <si>
    <t>弘前大学</t>
  </si>
  <si>
    <t>弘前大</t>
  </si>
  <si>
    <t>青森県立保健大学</t>
  </si>
  <si>
    <t>青森県立保健大</t>
  </si>
  <si>
    <t>青森大学</t>
  </si>
  <si>
    <t>青森大</t>
  </si>
  <si>
    <t>八戸学院大学</t>
  </si>
  <si>
    <t>八戸学院大</t>
  </si>
  <si>
    <t>岩手医科大学</t>
  </si>
  <si>
    <t>岩手医科大</t>
  </si>
  <si>
    <t>岩手大学</t>
  </si>
  <si>
    <t>岩手大</t>
  </si>
  <si>
    <t>盛岡大学</t>
  </si>
  <si>
    <t>盛岡大</t>
  </si>
  <si>
    <t>富士大学</t>
  </si>
  <si>
    <t>富士大</t>
  </si>
  <si>
    <t>東北大学</t>
  </si>
  <si>
    <t>東北大</t>
  </si>
  <si>
    <t>宮城教育大学</t>
  </si>
  <si>
    <t>宮城教育大</t>
  </si>
  <si>
    <t>仙台大学</t>
  </si>
  <si>
    <t>仙台大</t>
  </si>
  <si>
    <t>石巻専修大学</t>
  </si>
  <si>
    <t>石巻専修大</t>
  </si>
  <si>
    <t>東北医科薬科大学</t>
  </si>
  <si>
    <t>東北医科薬科大</t>
  </si>
  <si>
    <t>東北学院大学</t>
  </si>
  <si>
    <t>東北学院大</t>
  </si>
  <si>
    <t>東北工業大学</t>
  </si>
  <si>
    <t>東北工業大</t>
  </si>
  <si>
    <t>東北福祉大学</t>
  </si>
  <si>
    <t>東北福祉大</t>
  </si>
  <si>
    <t>宮城学院女子大学</t>
  </si>
  <si>
    <t>宮城学院女子大</t>
  </si>
  <si>
    <t>仙台高等専門学校</t>
  </si>
  <si>
    <t>仙台高専</t>
  </si>
  <si>
    <t>秋田大学</t>
  </si>
  <si>
    <t>秋田大</t>
  </si>
  <si>
    <t>秋田県立大学</t>
  </si>
  <si>
    <t>秋田県立大</t>
  </si>
  <si>
    <t>山形大学</t>
  </si>
  <si>
    <t>山形大</t>
  </si>
  <si>
    <t>東北文教大学</t>
  </si>
  <si>
    <t>東北文教大</t>
  </si>
  <si>
    <t>米沢女子短期大学</t>
  </si>
  <si>
    <t>米沢女子短期大</t>
  </si>
  <si>
    <t>福島大学</t>
  </si>
  <si>
    <t>福島大</t>
  </si>
  <si>
    <t>福島県立医科大学</t>
  </si>
  <si>
    <t>福島県立医科大</t>
  </si>
  <si>
    <t>会津短期大学</t>
  </si>
  <si>
    <t>会津短期大</t>
  </si>
  <si>
    <t>郡山女子大学</t>
  </si>
  <si>
    <t>郡山女子大</t>
  </si>
  <si>
    <t>福島工業高等専門学校</t>
  </si>
  <si>
    <t>福島高専</t>
  </si>
  <si>
    <t>分</t>
    <phoneticPr fontId="8"/>
  </si>
  <si>
    <t>秒</t>
    <phoneticPr fontId="8"/>
  </si>
  <si>
    <t>月</t>
    <phoneticPr fontId="8"/>
  </si>
  <si>
    <t>日</t>
    <phoneticPr fontId="8"/>
  </si>
  <si>
    <t>019-621-6006</t>
    <phoneticPr fontId="1"/>
  </si>
  <si>
    <t>019-621-6006</t>
    <phoneticPr fontId="8"/>
  </si>
  <si>
    <t>参考記録</t>
    <rPh sb="0" eb="2">
      <t>サンコウ</t>
    </rPh>
    <rPh sb="2" eb="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</si>
</sst>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rgb="FF66CCFF"/>
      <name val="ＭＳ Ｐゴシック"/>
      <family val="3"/>
      <charset val="128"/>
      <scheme val="minor"/>
    </font>
    <font>
      <b/>
      <sz val="12"/>
      <color rgb="FFFF66FF"/>
      <name val="ＭＳ Ｐゴシック"/>
      <family val="3"/>
      <charset val="128"/>
      <scheme val="minor"/>
    </font>
    <font>
      <u/>
      <sz val="11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2" borderId="0" xfId="0" applyFont="1" applyFill="1">
      <alignment vertical="center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3" fillId="3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16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Border="1" applyProtection="1">
      <alignment vertical="center"/>
      <protection locked="0"/>
    </xf>
    <xf numFmtId="0" fontId="22" fillId="0" borderId="50" xfId="2" applyBorder="1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12" fillId="0" borderId="50" xfId="0" applyFont="1" applyBorder="1" applyAlignment="1">
      <alignment horizontal="center" vertical="center"/>
    </xf>
    <xf numFmtId="0" fontId="12" fillId="0" borderId="50" xfId="0" applyFont="1" applyBorder="1" applyAlignment="1" applyProtection="1">
      <alignment horizontal="center" vertical="center"/>
      <protection locked="0"/>
    </xf>
    <xf numFmtId="0" fontId="23" fillId="0" borderId="0" xfId="1" applyFont="1">
      <alignment vertical="center"/>
    </xf>
    <xf numFmtId="49" fontId="23" fillId="0" borderId="0" xfId="1" applyNumberFormat="1" applyFont="1">
      <alignment vertical="center"/>
    </xf>
    <xf numFmtId="0" fontId="23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quotePrefix="1" applyFont="1" applyFill="1">
      <alignment vertical="center"/>
    </xf>
    <xf numFmtId="49" fontId="12" fillId="2" borderId="0" xfId="0" quotePrefix="1" applyNumberFormat="1" applyFont="1" applyFill="1">
      <alignment vertical="center"/>
    </xf>
    <xf numFmtId="49" fontId="12" fillId="2" borderId="0" xfId="0" applyNumberFormat="1" applyFont="1" applyFill="1">
      <alignment vertical="center"/>
    </xf>
    <xf numFmtId="0" fontId="11" fillId="5" borderId="0" xfId="0" applyFont="1" applyFill="1">
      <alignment vertical="center"/>
    </xf>
    <xf numFmtId="0" fontId="11" fillId="6" borderId="0" xfId="0" applyFont="1" applyFill="1">
      <alignment vertical="center"/>
    </xf>
    <xf numFmtId="0" fontId="24" fillId="5" borderId="50" xfId="0" applyFont="1" applyFill="1" applyBorder="1">
      <alignment vertical="center"/>
    </xf>
    <xf numFmtId="0" fontId="24" fillId="6" borderId="50" xfId="0" applyFont="1" applyFill="1" applyBorder="1">
      <alignment vertical="center"/>
    </xf>
    <xf numFmtId="0" fontId="13" fillId="3" borderId="30" xfId="0" applyFont="1" applyFill="1" applyBorder="1" applyAlignment="1">
      <alignment horizontal="center" vertical="center" shrinkToFit="1"/>
    </xf>
    <xf numFmtId="0" fontId="13" fillId="0" borderId="55" xfId="0" applyFont="1" applyBorder="1" applyAlignment="1" applyProtection="1">
      <alignment vertical="center" shrinkToFit="1"/>
      <protection locked="0"/>
    </xf>
    <xf numFmtId="0" fontId="13" fillId="0" borderId="56" xfId="0" applyFont="1" applyBorder="1" applyAlignment="1" applyProtection="1">
      <alignment vertical="center" shrinkToFit="1"/>
      <protection locked="0"/>
    </xf>
    <xf numFmtId="49" fontId="13" fillId="3" borderId="0" xfId="0" applyNumberFormat="1" applyFont="1" applyFill="1">
      <alignment vertical="center"/>
    </xf>
    <xf numFmtId="49" fontId="28" fillId="3" borderId="0" xfId="0" applyNumberFormat="1" applyFont="1" applyFill="1">
      <alignment vertical="center"/>
    </xf>
    <xf numFmtId="49" fontId="29" fillId="3" borderId="0" xfId="0" applyNumberFormat="1" applyFont="1" applyFill="1">
      <alignment vertical="center"/>
    </xf>
    <xf numFmtId="49" fontId="30" fillId="3" borderId="0" xfId="0" applyNumberFormat="1" applyFont="1" applyFill="1">
      <alignment vertical="center"/>
    </xf>
    <xf numFmtId="49" fontId="13" fillId="3" borderId="57" xfId="0" applyNumberFormat="1" applyFont="1" applyFill="1" applyBorder="1">
      <alignment vertical="center"/>
    </xf>
    <xf numFmtId="49" fontId="13" fillId="3" borderId="58" xfId="0" applyNumberFormat="1" applyFont="1" applyFill="1" applyBorder="1">
      <alignment vertical="center"/>
    </xf>
    <xf numFmtId="49" fontId="13" fillId="3" borderId="59" xfId="0" applyNumberFormat="1" applyFont="1" applyFill="1" applyBorder="1">
      <alignment vertical="center"/>
    </xf>
    <xf numFmtId="49" fontId="13" fillId="3" borderId="60" xfId="0" applyNumberFormat="1" applyFont="1" applyFill="1" applyBorder="1">
      <alignment vertical="center"/>
    </xf>
    <xf numFmtId="49" fontId="13" fillId="3" borderId="62" xfId="0" applyNumberFormat="1" applyFont="1" applyFill="1" applyBorder="1">
      <alignment vertical="center"/>
    </xf>
    <xf numFmtId="49" fontId="13" fillId="3" borderId="61" xfId="0" applyNumberFormat="1" applyFont="1" applyFill="1" applyBorder="1">
      <alignment vertical="center"/>
    </xf>
    <xf numFmtId="49" fontId="32" fillId="3" borderId="0" xfId="0" applyNumberFormat="1" applyFont="1" applyFill="1">
      <alignment vertical="center"/>
    </xf>
    <xf numFmtId="49" fontId="25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63" xfId="0" applyFont="1" applyFill="1" applyBorder="1" applyAlignment="1">
      <alignment horizontal="center" vertical="center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49" fontId="25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25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25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25" fillId="3" borderId="64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>
      <alignment vertical="center"/>
    </xf>
    <xf numFmtId="0" fontId="34" fillId="0" borderId="0" xfId="0" applyFont="1">
      <alignment vertical="center"/>
    </xf>
    <xf numFmtId="0" fontId="13" fillId="3" borderId="65" xfId="0" applyFont="1" applyFill="1" applyBorder="1" applyAlignment="1">
      <alignment horizontal="center" vertical="center"/>
    </xf>
    <xf numFmtId="0" fontId="13" fillId="0" borderId="3" xfId="0" applyFont="1" applyBorder="1" applyAlignment="1" applyProtection="1">
      <alignment vertical="center" shrinkToFit="1"/>
      <protection locked="0"/>
    </xf>
    <xf numFmtId="49" fontId="25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25" fillId="3" borderId="67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66" xfId="0" applyFont="1" applyFill="1" applyBorder="1" applyAlignment="1">
      <alignment horizontal="center" vertical="center" shrinkToFit="1"/>
    </xf>
    <xf numFmtId="0" fontId="25" fillId="3" borderId="66" xfId="0" applyFont="1" applyFill="1" applyBorder="1" applyAlignment="1">
      <alignment horizontal="center" vertical="center" shrinkToFit="1"/>
    </xf>
    <xf numFmtId="49" fontId="25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55" xfId="0" applyFont="1" applyFill="1" applyBorder="1" applyAlignment="1" applyProtection="1">
      <alignment horizontal="center" vertical="center" shrinkToFit="1"/>
      <protection locked="0"/>
    </xf>
    <xf numFmtId="49" fontId="25" fillId="3" borderId="68" xfId="0" applyNumberFormat="1" applyFont="1" applyFill="1" applyBorder="1" applyAlignment="1" applyProtection="1">
      <alignment horizontal="center" vertical="center" shrinkToFit="1"/>
      <protection locked="0"/>
    </xf>
    <xf numFmtId="49" fontId="25" fillId="3" borderId="69" xfId="0" applyNumberFormat="1" applyFont="1" applyFill="1" applyBorder="1" applyAlignment="1" applyProtection="1">
      <alignment horizontal="center" vertical="center" shrinkToFit="1"/>
      <protection locked="0"/>
    </xf>
    <xf numFmtId="49" fontId="25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69" xfId="0" applyFont="1" applyFill="1" applyBorder="1" applyAlignment="1">
      <alignment horizontal="center" vertical="center" shrinkToFit="1"/>
    </xf>
    <xf numFmtId="0" fontId="25" fillId="3" borderId="69" xfId="0" applyFont="1" applyFill="1" applyBorder="1" applyAlignment="1">
      <alignment horizontal="center" vertical="center" shrinkToFit="1"/>
    </xf>
    <xf numFmtId="0" fontId="13" fillId="3" borderId="71" xfId="0" applyFont="1" applyFill="1" applyBorder="1" applyAlignment="1" applyProtection="1">
      <alignment horizontal="center" vertical="center" shrinkToFit="1"/>
      <protection locked="0"/>
    </xf>
    <xf numFmtId="0" fontId="25" fillId="3" borderId="71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63" xfId="0" applyFont="1" applyFill="1" applyBorder="1" applyAlignment="1">
      <alignment horizontal="center" vertical="center" shrinkToFit="1"/>
    </xf>
    <xf numFmtId="49" fontId="25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21" xfId="0" applyFont="1" applyFill="1" applyBorder="1" applyAlignment="1">
      <alignment horizontal="center" vertical="center" shrinkToFit="1"/>
    </xf>
    <xf numFmtId="0" fontId="25" fillId="3" borderId="21" xfId="0" applyFont="1" applyFill="1" applyBorder="1" applyAlignment="1">
      <alignment horizontal="center" vertical="center" shrinkToFit="1"/>
    </xf>
    <xf numFmtId="0" fontId="13" fillId="3" borderId="72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25" fillId="3" borderId="17" xfId="0" applyFont="1" applyFill="1" applyBorder="1" applyAlignment="1">
      <alignment horizontal="center" vertical="center" shrinkToFit="1"/>
    </xf>
    <xf numFmtId="0" fontId="25" fillId="3" borderId="18" xfId="0" applyFont="1" applyFill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49" fontId="25" fillId="3" borderId="17" xfId="0" applyNumberFormat="1" applyFont="1" applyFill="1" applyBorder="1" applyAlignment="1">
      <alignment horizontal="center" vertical="center" shrinkToFit="1"/>
    </xf>
    <xf numFmtId="49" fontId="25" fillId="3" borderId="55" xfId="0" applyNumberFormat="1" applyFont="1" applyFill="1" applyBorder="1" applyAlignment="1">
      <alignment horizontal="center" vertical="center" shrinkToFit="1"/>
    </xf>
    <xf numFmtId="49" fontId="25" fillId="3" borderId="18" xfId="0" applyNumberFormat="1" applyFont="1" applyFill="1" applyBorder="1" applyAlignment="1">
      <alignment horizontal="center" vertical="center" shrinkToFit="1"/>
    </xf>
    <xf numFmtId="49" fontId="25" fillId="3" borderId="1" xfId="0" applyNumberFormat="1" applyFont="1" applyFill="1" applyBorder="1" applyAlignment="1">
      <alignment horizontal="center" vertical="center" shrinkToFit="1"/>
    </xf>
    <xf numFmtId="0" fontId="13" fillId="3" borderId="56" xfId="0" applyFont="1" applyFill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49" fontId="25" fillId="3" borderId="20" xfId="0" applyNumberFormat="1" applyFont="1" applyFill="1" applyBorder="1" applyAlignment="1">
      <alignment horizontal="center" vertical="center" shrinkToFit="1"/>
    </xf>
    <xf numFmtId="49" fontId="25" fillId="3" borderId="56" xfId="0" applyNumberFormat="1" applyFont="1" applyFill="1" applyBorder="1" applyAlignment="1">
      <alignment horizontal="center" vertical="center" shrinkToFit="1"/>
    </xf>
    <xf numFmtId="49" fontId="25" fillId="3" borderId="21" xfId="0" applyNumberFormat="1" applyFont="1" applyFill="1" applyBorder="1" applyAlignment="1">
      <alignment horizontal="center" vertical="center" shrinkToFit="1"/>
    </xf>
    <xf numFmtId="0" fontId="26" fillId="3" borderId="53" xfId="0" applyFont="1" applyFill="1" applyBorder="1" applyAlignment="1">
      <alignment vertical="center" shrinkToFit="1"/>
    </xf>
    <xf numFmtId="0" fontId="13" fillId="3" borderId="75" xfId="0" applyFont="1" applyFill="1" applyBorder="1" applyAlignment="1">
      <alignment horizontal="center" vertical="center" shrinkToFit="1"/>
    </xf>
    <xf numFmtId="0" fontId="25" fillId="3" borderId="4" xfId="0" applyFont="1" applyFill="1" applyBorder="1" applyAlignment="1">
      <alignment horizontal="center" vertical="center" shrinkToFit="1"/>
    </xf>
    <xf numFmtId="49" fontId="25" fillId="3" borderId="2" xfId="0" applyNumberFormat="1" applyFont="1" applyFill="1" applyBorder="1" applyAlignment="1">
      <alignment horizontal="center" vertical="center" shrinkToFit="1"/>
    </xf>
    <xf numFmtId="49" fontId="25" fillId="3" borderId="72" xfId="0" applyNumberFormat="1" applyFont="1" applyFill="1" applyBorder="1" applyAlignment="1">
      <alignment horizontal="center" vertical="center" shrinkToFit="1"/>
    </xf>
    <xf numFmtId="0" fontId="0" fillId="7" borderId="0" xfId="0" applyFill="1">
      <alignment vertical="center"/>
    </xf>
    <xf numFmtId="49" fontId="37" fillId="3" borderId="0" xfId="0" applyNumberFormat="1" applyFont="1" applyFill="1">
      <alignment vertical="center"/>
    </xf>
    <xf numFmtId="0" fontId="13" fillId="3" borderId="39" xfId="0" applyFont="1" applyFill="1" applyBorder="1" applyAlignment="1" applyProtection="1">
      <alignment horizontal="center" vertical="center" shrinkToFit="1"/>
      <protection locked="0"/>
    </xf>
    <xf numFmtId="0" fontId="13" fillId="3" borderId="40" xfId="0" applyFont="1" applyFill="1" applyBorder="1" applyAlignment="1">
      <alignment horizontal="center" vertical="center" shrinkToFit="1"/>
    </xf>
    <xf numFmtId="0" fontId="26" fillId="3" borderId="13" xfId="0" applyFont="1" applyFill="1" applyBorder="1">
      <alignment vertical="center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 applyProtection="1">
      <alignment horizontal="center" vertical="center" shrinkToFit="1"/>
      <protection locked="0"/>
    </xf>
    <xf numFmtId="0" fontId="26" fillId="3" borderId="13" xfId="0" applyFont="1" applyFill="1" applyBorder="1" applyAlignment="1">
      <alignment vertical="center" shrinkToFit="1"/>
    </xf>
    <xf numFmtId="0" fontId="13" fillId="3" borderId="28" xfId="0" applyFont="1" applyFill="1" applyBorder="1" applyAlignment="1" applyProtection="1">
      <alignment horizontal="center" vertical="center" shrinkToFit="1"/>
      <protection locked="0"/>
    </xf>
    <xf numFmtId="0" fontId="13" fillId="3" borderId="44" xfId="0" applyFont="1" applyFill="1" applyBorder="1" applyAlignment="1" applyProtection="1">
      <alignment horizontal="center" vertical="center" shrinkToFit="1"/>
      <protection locked="0"/>
    </xf>
    <xf numFmtId="49" fontId="27" fillId="3" borderId="0" xfId="0" applyNumberFormat="1" applyFont="1" applyFill="1" applyAlignment="1">
      <alignment horizontal="center" vertical="center"/>
    </xf>
    <xf numFmtId="49" fontId="31" fillId="3" borderId="0" xfId="0" applyNumberFormat="1" applyFont="1" applyFill="1" applyAlignment="1">
      <alignment horizontal="center" vertical="center"/>
    </xf>
    <xf numFmtId="0" fontId="20" fillId="0" borderId="50" xfId="0" applyFont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 shrinkToFit="1"/>
    </xf>
    <xf numFmtId="0" fontId="25" fillId="3" borderId="9" xfId="0" applyFont="1" applyFill="1" applyBorder="1" applyAlignment="1">
      <alignment horizontal="center" vertical="center" wrapText="1" shrinkToFit="1"/>
    </xf>
    <xf numFmtId="0" fontId="13" fillId="3" borderId="27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28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32" xfId="0" applyFont="1" applyFill="1" applyBorder="1" applyAlignment="1">
      <alignment horizontal="center" vertical="center" shrinkToFit="1"/>
    </xf>
    <xf numFmtId="0" fontId="13" fillId="3" borderId="33" xfId="0" applyFont="1" applyFill="1" applyBorder="1" applyAlignment="1">
      <alignment horizontal="center" vertical="center" shrinkToFit="1"/>
    </xf>
    <xf numFmtId="0" fontId="13" fillId="3" borderId="30" xfId="0" applyFont="1" applyFill="1" applyBorder="1" applyAlignment="1">
      <alignment horizontal="center" vertical="center" shrinkToFit="1"/>
    </xf>
    <xf numFmtId="0" fontId="13" fillId="3" borderId="41" xfId="0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shrinkToFit="1"/>
    </xf>
    <xf numFmtId="0" fontId="15" fillId="3" borderId="22" xfId="0" applyFont="1" applyFill="1" applyBorder="1" applyAlignment="1">
      <alignment horizontal="center" vertical="center" shrinkToFi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3" borderId="34" xfId="0" applyFont="1" applyFill="1" applyBorder="1" applyAlignment="1">
      <alignment vertical="center" shrinkToFit="1"/>
    </xf>
    <xf numFmtId="0" fontId="13" fillId="3" borderId="35" xfId="0" applyFont="1" applyFill="1" applyBorder="1" applyAlignment="1">
      <alignment vertical="center" shrinkToFit="1"/>
    </xf>
    <xf numFmtId="0" fontId="13" fillId="3" borderId="27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 shrinkToFit="1"/>
    </xf>
    <xf numFmtId="0" fontId="14" fillId="3" borderId="2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 shrinkToFit="1"/>
    </xf>
    <xf numFmtId="0" fontId="16" fillId="3" borderId="24" xfId="0" applyFont="1" applyFill="1" applyBorder="1" applyAlignment="1">
      <alignment horizontal="center" vertical="center" shrinkToFit="1"/>
    </xf>
    <xf numFmtId="0" fontId="14" fillId="3" borderId="4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46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wrapText="1" shrinkToFit="1"/>
    </xf>
    <xf numFmtId="0" fontId="14" fillId="3" borderId="21" xfId="0" applyFont="1" applyFill="1" applyBorder="1" applyAlignment="1">
      <alignment horizontal="center" vertical="center" wrapText="1" shrinkToFit="1"/>
    </xf>
    <xf numFmtId="0" fontId="14" fillId="3" borderId="51" xfId="0" applyFont="1" applyFill="1" applyBorder="1" applyAlignment="1">
      <alignment horizontal="center" vertical="center" wrapText="1" shrinkToFit="1"/>
    </xf>
    <xf numFmtId="0" fontId="13" fillId="3" borderId="21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48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42" xfId="0" applyFont="1" applyFill="1" applyBorder="1" applyAlignment="1" applyProtection="1">
      <alignment horizontal="center" vertical="center" shrinkToFit="1"/>
      <protection locked="0"/>
    </xf>
    <xf numFmtId="0" fontId="13" fillId="3" borderId="43" xfId="0" applyFont="1" applyFill="1" applyBorder="1" applyAlignment="1" applyProtection="1">
      <alignment horizontal="center" vertical="center" shrinkToFit="1"/>
      <protection locked="0"/>
    </xf>
    <xf numFmtId="0" fontId="13" fillId="3" borderId="45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45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 applyProtection="1">
      <alignment horizontal="center" vertical="center" shrinkToFit="1"/>
      <protection locked="0"/>
    </xf>
    <xf numFmtId="0" fontId="13" fillId="3" borderId="39" xfId="0" applyFont="1" applyFill="1" applyBorder="1" applyAlignment="1" applyProtection="1">
      <alignment horizontal="center" vertical="center" shrinkToFit="1"/>
      <protection locked="0"/>
    </xf>
    <xf numFmtId="0" fontId="13" fillId="3" borderId="40" xfId="0" applyFont="1" applyFill="1" applyBorder="1" applyAlignment="1" applyProtection="1">
      <alignment horizontal="center" vertical="center" shrinkToFit="1"/>
      <protection locked="0"/>
    </xf>
    <xf numFmtId="0" fontId="13" fillId="3" borderId="42" xfId="0" applyFont="1" applyFill="1" applyBorder="1" applyAlignment="1">
      <alignment horizontal="center" vertical="center" shrinkToFit="1"/>
    </xf>
    <xf numFmtId="0" fontId="13" fillId="3" borderId="47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3" fillId="3" borderId="48" xfId="0" applyFont="1" applyFill="1" applyBorder="1" applyAlignment="1">
      <alignment horizontal="center" vertical="center" shrinkToFit="1"/>
    </xf>
    <xf numFmtId="0" fontId="13" fillId="3" borderId="44" xfId="0" applyFont="1" applyFill="1" applyBorder="1" applyAlignment="1">
      <alignment horizontal="center" vertical="center" shrinkToFit="1"/>
    </xf>
    <xf numFmtId="0" fontId="13" fillId="3" borderId="49" xfId="0" applyFont="1" applyFill="1" applyBorder="1" applyAlignment="1">
      <alignment horizontal="center" vertical="center" shrinkToFit="1"/>
    </xf>
    <xf numFmtId="49" fontId="13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45" xfId="0" applyNumberFormat="1" applyFont="1" applyFill="1" applyBorder="1" applyAlignment="1" applyProtection="1">
      <alignment horizontal="center" vertical="center" shrinkToFit="1"/>
      <protection locked="0"/>
    </xf>
    <xf numFmtId="49" fontId="13" fillId="3" borderId="0" xfId="0" applyNumberFormat="1" applyFont="1" applyFill="1" applyAlignment="1" applyProtection="1">
      <alignment horizontal="center" vertical="center" shrinkToFit="1"/>
      <protection locked="0"/>
    </xf>
    <xf numFmtId="49" fontId="13" fillId="3" borderId="53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 applyProtection="1">
      <alignment horizontal="center" vertical="center" shrinkToFit="1"/>
      <protection locked="0"/>
    </xf>
    <xf numFmtId="49" fontId="13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52" xfId="0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>
      <alignment horizontal="center" vertical="center" shrinkToFit="1"/>
    </xf>
    <xf numFmtId="49" fontId="13" fillId="3" borderId="54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53" xfId="0" applyFont="1" applyFill="1" applyBorder="1" applyAlignment="1" applyProtection="1">
      <alignment horizontal="center" vertical="center" shrinkToFit="1"/>
      <protection locked="0"/>
    </xf>
    <xf numFmtId="49" fontId="13" fillId="3" borderId="44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49" fontId="13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>
      <alignment horizontal="center" vertical="center" shrinkToFit="1"/>
    </xf>
    <xf numFmtId="49" fontId="13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74" xfId="0" applyFont="1" applyFill="1" applyBorder="1" applyAlignment="1">
      <alignment horizontal="center" vertical="center" shrinkToFit="1"/>
    </xf>
    <xf numFmtId="0" fontId="26" fillId="3" borderId="1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/>
    </xf>
    <xf numFmtId="0" fontId="15" fillId="3" borderId="73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 textRotation="255" wrapText="1" shrinkToFit="1"/>
    </xf>
    <xf numFmtId="0" fontId="14" fillId="3" borderId="9" xfId="0" applyFont="1" applyFill="1" applyBorder="1" applyAlignment="1">
      <alignment horizontal="center" vertical="center" textRotation="255" wrapText="1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13</xdr:row>
      <xdr:rowOff>123825</xdr:rowOff>
    </xdr:from>
    <xdr:to>
      <xdr:col>11</xdr:col>
      <xdr:colOff>47625</xdr:colOff>
      <xdr:row>17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5881FB-9106-4C64-30B0-B822CC821B5D}"/>
            </a:ext>
          </a:extLst>
        </xdr:cNvPr>
        <xdr:cNvSpPr txBox="1"/>
      </xdr:nvSpPr>
      <xdr:spPr>
        <a:xfrm>
          <a:off x="2371725" y="3829050"/>
          <a:ext cx="3324225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200" i="1">
              <a:solidFill>
                <a:schemeClr val="accent4">
                  <a:lumMod val="60000"/>
                  <a:lumOff val="40000"/>
                </a:schemeClr>
              </a:solidFill>
            </a:rPr>
            <a:t>みほん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9</xdr:col>
      <xdr:colOff>104775</xdr:colOff>
      <xdr:row>17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92D921-6485-42F6-A903-6B48387B6749}"/>
            </a:ext>
          </a:extLst>
        </xdr:cNvPr>
        <xdr:cNvSpPr txBox="1"/>
      </xdr:nvSpPr>
      <xdr:spPr>
        <a:xfrm>
          <a:off x="2238375" y="3705225"/>
          <a:ext cx="3324225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200" i="1">
              <a:solidFill>
                <a:schemeClr val="accent4">
                  <a:lumMod val="60000"/>
                  <a:lumOff val="40000"/>
                </a:schemeClr>
              </a:solidFill>
            </a:rPr>
            <a:t>みほん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126</xdr:row>
      <xdr:rowOff>0</xdr:rowOff>
    </xdr:from>
    <xdr:to>
      <xdr:col>10</xdr:col>
      <xdr:colOff>542925</xdr:colOff>
      <xdr:row>150</xdr:row>
      <xdr:rowOff>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6943725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129</xdr:row>
      <xdr:rowOff>142875</xdr:rowOff>
    </xdr:from>
    <xdr:to>
      <xdr:col>11</xdr:col>
      <xdr:colOff>361950</xdr:colOff>
      <xdr:row>143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515225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133350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334250" y="13020675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108</xdr:row>
      <xdr:rowOff>104775</xdr:rowOff>
    </xdr:from>
    <xdr:to>
      <xdr:col>11</xdr:col>
      <xdr:colOff>361950</xdr:colOff>
      <xdr:row>118</xdr:row>
      <xdr:rowOff>28575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7905750" y="14325600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個人５枚目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447"/>
  <sheetViews>
    <sheetView tabSelected="1" zoomScaleNormal="100" workbookViewId="0">
      <selection activeCell="B130" sqref="B130"/>
    </sheetView>
  </sheetViews>
  <sheetFormatPr defaultColWidth="9" defaultRowHeight="13.5" x14ac:dyDescent="0.15"/>
  <cols>
    <col min="1" max="32" width="3.125" style="51" customWidth="1"/>
    <col min="33" max="41" width="2.875" style="51" customWidth="1"/>
    <col min="42" max="16384" width="9" style="51"/>
  </cols>
  <sheetData>
    <row r="1" spans="1:29" ht="30" customHeight="1" x14ac:dyDescent="0.15">
      <c r="A1" s="123" t="s">
        <v>495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9" ht="9" customHeight="1" x14ac:dyDescent="0.15"/>
    <row r="3" spans="1:29" ht="9" customHeight="1" thickBot="1" x14ac:dyDescent="0.2">
      <c r="A3" s="124" t="s">
        <v>487</v>
      </c>
      <c r="B3" s="124"/>
      <c r="C3" s="124"/>
      <c r="D3" s="124"/>
      <c r="E3" s="124"/>
      <c r="F3" s="124"/>
      <c r="G3" s="124"/>
      <c r="H3" s="124"/>
      <c r="I3" s="124"/>
    </row>
    <row r="4" spans="1:29" ht="9" customHeight="1" thickTop="1" x14ac:dyDescent="0.15">
      <c r="A4" s="124"/>
      <c r="B4" s="124"/>
      <c r="C4" s="124"/>
      <c r="D4" s="124"/>
      <c r="E4" s="124"/>
      <c r="F4" s="124"/>
      <c r="G4" s="124"/>
      <c r="H4" s="124"/>
      <c r="I4" s="12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</row>
    <row r="5" spans="1:29" ht="9" customHeight="1" x14ac:dyDescent="0.15">
      <c r="B5" s="59"/>
      <c r="AA5" s="57"/>
    </row>
    <row r="6" spans="1:29" ht="18.75" customHeight="1" x14ac:dyDescent="0.15">
      <c r="B6" s="59"/>
      <c r="C6" s="52" t="s">
        <v>488</v>
      </c>
      <c r="D6" s="52" t="s">
        <v>489</v>
      </c>
      <c r="AA6" s="57"/>
    </row>
    <row r="7" spans="1:29" ht="18.75" customHeight="1" x14ac:dyDescent="0.15">
      <c r="B7" s="59"/>
      <c r="C7" s="52"/>
      <c r="D7" s="52" t="s">
        <v>549</v>
      </c>
      <c r="AA7" s="57"/>
    </row>
    <row r="8" spans="1:29" ht="18.75" customHeight="1" x14ac:dyDescent="0.15">
      <c r="B8" s="59"/>
      <c r="C8" s="52"/>
      <c r="D8" s="52"/>
      <c r="AA8" s="57"/>
    </row>
    <row r="9" spans="1:29" ht="18.75" customHeight="1" x14ac:dyDescent="0.15">
      <c r="B9" s="59"/>
      <c r="C9" s="52" t="s">
        <v>490</v>
      </c>
      <c r="D9" s="52" t="s">
        <v>491</v>
      </c>
      <c r="AA9" s="57"/>
    </row>
    <row r="10" spans="1:29" ht="18.75" customHeight="1" x14ac:dyDescent="0.15">
      <c r="B10" s="59"/>
      <c r="C10" s="52"/>
      <c r="D10" s="52" t="s">
        <v>550</v>
      </c>
      <c r="AA10" s="57"/>
    </row>
    <row r="11" spans="1:29" ht="18.75" customHeight="1" x14ac:dyDescent="0.15">
      <c r="B11" s="59"/>
      <c r="C11" s="52"/>
      <c r="D11" s="52"/>
      <c r="AA11" s="57"/>
    </row>
    <row r="12" spans="1:29" ht="18.75" customHeight="1" x14ac:dyDescent="0.15">
      <c r="B12" s="59"/>
      <c r="C12" s="52" t="s">
        <v>492</v>
      </c>
      <c r="D12" s="52" t="s">
        <v>493</v>
      </c>
      <c r="AA12" s="57"/>
    </row>
    <row r="13" spans="1:29" ht="18.75" customHeight="1" x14ac:dyDescent="0.15">
      <c r="B13" s="59"/>
      <c r="C13" s="52"/>
      <c r="D13" s="52" t="s">
        <v>551</v>
      </c>
      <c r="AA13" s="57"/>
    </row>
    <row r="14" spans="1:29" ht="18.75" customHeight="1" x14ac:dyDescent="0.15">
      <c r="B14" s="59"/>
      <c r="AA14" s="57"/>
    </row>
    <row r="15" spans="1:29" ht="18.75" customHeight="1" thickBot="1" x14ac:dyDescent="0.2">
      <c r="B15" s="60"/>
      <c r="C15" s="58"/>
      <c r="D15" s="58"/>
      <c r="E15" s="58"/>
      <c r="F15" s="58"/>
      <c r="G15" s="58"/>
      <c r="H15" s="58"/>
      <c r="I15" s="51" t="s">
        <v>494</v>
      </c>
    </row>
    <row r="16" spans="1:29" ht="18.75" customHeight="1" thickTop="1" x14ac:dyDescent="0.15">
      <c r="I16" s="51" t="s">
        <v>607</v>
      </c>
    </row>
    <row r="17" spans="1:4" ht="18.75" customHeight="1" x14ac:dyDescent="0.15"/>
    <row r="18" spans="1:4" ht="18.75" customHeight="1" x14ac:dyDescent="0.15"/>
    <row r="19" spans="1:4" ht="18.75" customHeight="1" x14ac:dyDescent="0.15">
      <c r="A19" s="53" t="s">
        <v>597</v>
      </c>
    </row>
    <row r="20" spans="1:4" ht="18.75" customHeight="1" x14ac:dyDescent="0.15">
      <c r="A20" s="53"/>
    </row>
    <row r="21" spans="1:4" ht="18.75" customHeight="1" x14ac:dyDescent="0.15">
      <c r="A21" s="54" t="s">
        <v>486</v>
      </c>
      <c r="B21" s="54" t="s">
        <v>497</v>
      </c>
    </row>
    <row r="22" spans="1:4" ht="18.75" customHeight="1" x14ac:dyDescent="0.15">
      <c r="A22" s="54"/>
      <c r="B22" s="54"/>
    </row>
    <row r="23" spans="1:4" ht="18.75" customHeight="1" x14ac:dyDescent="0.15">
      <c r="B23" s="51" t="s">
        <v>496</v>
      </c>
      <c r="C23" s="51" t="s">
        <v>598</v>
      </c>
    </row>
    <row r="24" spans="1:4" ht="18.75" customHeight="1" x14ac:dyDescent="0.15">
      <c r="D24" s="51" t="s">
        <v>599</v>
      </c>
    </row>
    <row r="25" spans="1:4" ht="18.75" customHeight="1" x14ac:dyDescent="0.15"/>
    <row r="26" spans="1:4" ht="18.75" customHeight="1" x14ac:dyDescent="0.15"/>
    <row r="27" spans="1:4" ht="18.75" customHeight="1" x14ac:dyDescent="0.15"/>
    <row r="28" spans="1:4" ht="18.75" customHeight="1" x14ac:dyDescent="0.15">
      <c r="A28" s="54" t="s">
        <v>486</v>
      </c>
      <c r="B28" s="54" t="s">
        <v>590</v>
      </c>
    </row>
    <row r="29" spans="1:4" ht="18.75" customHeight="1" x14ac:dyDescent="0.15">
      <c r="A29" s="54"/>
      <c r="B29" s="54"/>
    </row>
    <row r="30" spans="1:4" ht="18.75" customHeight="1" x14ac:dyDescent="0.15">
      <c r="B30" s="51" t="s">
        <v>496</v>
      </c>
      <c r="C30" s="51" t="s">
        <v>600</v>
      </c>
    </row>
    <row r="31" spans="1:4" ht="18.75" customHeight="1" x14ac:dyDescent="0.15">
      <c r="D31" s="51" t="s">
        <v>601</v>
      </c>
    </row>
    <row r="32" spans="1:4" ht="18.75" customHeight="1" x14ac:dyDescent="0.15">
      <c r="D32" s="51" t="s">
        <v>605</v>
      </c>
    </row>
    <row r="33" spans="1:23" ht="18.75" customHeight="1" x14ac:dyDescent="0.15">
      <c r="F33" s="51" t="s">
        <v>603</v>
      </c>
    </row>
    <row r="34" spans="1:23" ht="18.75" customHeight="1" x14ac:dyDescent="0.15">
      <c r="F34" s="61"/>
      <c r="W34" s="61" t="s">
        <v>604</v>
      </c>
    </row>
    <row r="35" spans="1:23" ht="18.75" customHeight="1" x14ac:dyDescent="0.15"/>
    <row r="36" spans="1:23" ht="18.75" customHeight="1" x14ac:dyDescent="0.15"/>
    <row r="37" spans="1:23" ht="18.75" customHeight="1" x14ac:dyDescent="0.15"/>
    <row r="38" spans="1:23" ht="18.75" customHeight="1" x14ac:dyDescent="0.15">
      <c r="A38" s="54" t="s">
        <v>486</v>
      </c>
      <c r="B38" s="54" t="s">
        <v>591</v>
      </c>
    </row>
    <row r="39" spans="1:23" ht="18.75" customHeight="1" x14ac:dyDescent="0.15">
      <c r="A39" s="54"/>
      <c r="B39" s="54"/>
    </row>
    <row r="40" spans="1:23" ht="18.75" customHeight="1" x14ac:dyDescent="0.15">
      <c r="B40" s="51" t="s">
        <v>496</v>
      </c>
      <c r="C40" s="51" t="s">
        <v>600</v>
      </c>
    </row>
    <row r="41" spans="1:23" ht="18.75" customHeight="1" x14ac:dyDescent="0.15">
      <c r="D41" s="51" t="s">
        <v>601</v>
      </c>
    </row>
    <row r="42" spans="1:23" ht="18.75" customHeight="1" x14ac:dyDescent="0.15">
      <c r="D42" s="51" t="s">
        <v>602</v>
      </c>
    </row>
    <row r="43" spans="1:23" ht="18.75" customHeight="1" x14ac:dyDescent="0.15">
      <c r="F43" s="51" t="s">
        <v>603</v>
      </c>
    </row>
    <row r="44" spans="1:23" ht="18.75" customHeight="1" x14ac:dyDescent="0.15">
      <c r="F44" s="61"/>
      <c r="W44" s="61" t="s">
        <v>604</v>
      </c>
    </row>
    <row r="45" spans="1:23" ht="18.75" customHeight="1" x14ac:dyDescent="0.15">
      <c r="F45" s="61"/>
      <c r="W45" s="61"/>
    </row>
    <row r="46" spans="1:23" ht="18.75" customHeight="1" x14ac:dyDescent="0.15">
      <c r="F46" s="61"/>
      <c r="W46" s="61"/>
    </row>
    <row r="47" spans="1:23" ht="18.75" customHeight="1" x14ac:dyDescent="0.15"/>
    <row r="48" spans="1:23" ht="18.75" customHeight="1" x14ac:dyDescent="0.15">
      <c r="A48" s="54" t="s">
        <v>486</v>
      </c>
      <c r="B48" s="54" t="s">
        <v>592</v>
      </c>
    </row>
    <row r="49" spans="1:5" ht="18.75" customHeight="1" x14ac:dyDescent="0.15">
      <c r="E49" s="114" t="s">
        <v>606</v>
      </c>
    </row>
    <row r="50" spans="1:5" ht="18.75" customHeight="1" x14ac:dyDescent="0.15"/>
    <row r="51" spans="1:5" ht="18.75" customHeight="1" x14ac:dyDescent="0.15"/>
    <row r="52" spans="1:5" ht="18.75" customHeight="1" x14ac:dyDescent="0.15"/>
    <row r="53" spans="1:5" ht="18.75" customHeight="1" x14ac:dyDescent="0.15"/>
    <row r="54" spans="1:5" ht="18.75" customHeight="1" x14ac:dyDescent="0.15"/>
    <row r="55" spans="1:5" ht="18.75" customHeight="1" x14ac:dyDescent="0.15">
      <c r="A55" s="53" t="s">
        <v>548</v>
      </c>
    </row>
    <row r="56" spans="1:5" ht="18.75" customHeight="1" x14ac:dyDescent="0.15"/>
    <row r="57" spans="1:5" ht="18.75" customHeight="1" x14ac:dyDescent="0.15">
      <c r="A57" s="54" t="s">
        <v>486</v>
      </c>
      <c r="B57" s="54" t="s">
        <v>497</v>
      </c>
    </row>
    <row r="58" spans="1:5" ht="18.75" customHeight="1" x14ac:dyDescent="0.15"/>
    <row r="59" spans="1:5" ht="18.75" customHeight="1" x14ac:dyDescent="0.15">
      <c r="B59" s="51" t="s">
        <v>496</v>
      </c>
      <c r="C59" s="51" t="s">
        <v>589</v>
      </c>
    </row>
    <row r="60" spans="1:5" ht="18.75" customHeight="1" x14ac:dyDescent="0.15">
      <c r="C60" s="51" t="s">
        <v>553</v>
      </c>
    </row>
    <row r="61" spans="1:5" ht="18.75" customHeight="1" x14ac:dyDescent="0.15"/>
    <row r="62" spans="1:5" ht="18.75" customHeight="1" x14ac:dyDescent="0.15"/>
    <row r="63" spans="1:5" ht="18.75" customHeight="1" x14ac:dyDescent="0.15">
      <c r="A63" s="54" t="s">
        <v>498</v>
      </c>
      <c r="B63" s="54" t="s">
        <v>590</v>
      </c>
    </row>
    <row r="64" spans="1:5" ht="18.75" customHeight="1" x14ac:dyDescent="0.15"/>
    <row r="65" spans="3:7" ht="18.75" customHeight="1" x14ac:dyDescent="0.15">
      <c r="C65" s="51" t="s">
        <v>499</v>
      </c>
      <c r="D65" s="51" t="s">
        <v>505</v>
      </c>
    </row>
    <row r="66" spans="3:7" ht="18.75" customHeight="1" x14ac:dyDescent="0.15">
      <c r="D66" s="51" t="s">
        <v>554</v>
      </c>
    </row>
    <row r="67" spans="3:7" ht="18.75" customHeight="1" x14ac:dyDescent="0.15">
      <c r="D67" s="51" t="s">
        <v>566</v>
      </c>
    </row>
    <row r="68" spans="3:7" ht="18.75" customHeight="1" x14ac:dyDescent="0.15">
      <c r="D68" s="51" t="s">
        <v>555</v>
      </c>
    </row>
    <row r="69" spans="3:7" ht="18.75" customHeight="1" x14ac:dyDescent="0.15"/>
    <row r="70" spans="3:7" ht="18.75" customHeight="1" x14ac:dyDescent="0.15">
      <c r="C70" s="51" t="s">
        <v>500</v>
      </c>
      <c r="D70" s="51" t="s">
        <v>506</v>
      </c>
    </row>
    <row r="71" spans="3:7" ht="18.75" customHeight="1" x14ac:dyDescent="0.15">
      <c r="D71" s="51" t="s">
        <v>556</v>
      </c>
    </row>
    <row r="72" spans="3:7" ht="18.75" customHeight="1" x14ac:dyDescent="0.15">
      <c r="D72" s="51" t="s">
        <v>503</v>
      </c>
    </row>
    <row r="73" spans="3:7" ht="18.75" customHeight="1" x14ac:dyDescent="0.15">
      <c r="E73" s="51" t="s">
        <v>565</v>
      </c>
    </row>
    <row r="74" spans="3:7" ht="18.75" customHeight="1" x14ac:dyDescent="0.15">
      <c r="D74" s="51" t="s">
        <v>563</v>
      </c>
    </row>
    <row r="75" spans="3:7" ht="18.75" customHeight="1" x14ac:dyDescent="0.15"/>
    <row r="76" spans="3:7" ht="18.75" customHeight="1" x14ac:dyDescent="0.15">
      <c r="C76" s="51" t="s">
        <v>504</v>
      </c>
      <c r="D76" s="51" t="s">
        <v>552</v>
      </c>
    </row>
    <row r="77" spans="3:7" ht="18.75" customHeight="1" x14ac:dyDescent="0.15">
      <c r="D77" s="51" t="s">
        <v>560</v>
      </c>
    </row>
    <row r="78" spans="3:7" ht="18.75" customHeight="1" x14ac:dyDescent="0.15"/>
    <row r="79" spans="3:7" ht="18.75" customHeight="1" x14ac:dyDescent="0.15">
      <c r="C79" s="51" t="s">
        <v>507</v>
      </c>
      <c r="D79" s="51" t="s">
        <v>564</v>
      </c>
    </row>
    <row r="80" spans="3:7" ht="18.75" customHeight="1" x14ac:dyDescent="0.15">
      <c r="D80" s="51" t="s">
        <v>508</v>
      </c>
      <c r="F80" s="51" t="s">
        <v>509</v>
      </c>
      <c r="G80" s="51" t="s">
        <v>519</v>
      </c>
    </row>
    <row r="81" spans="3:7" ht="18.75" customHeight="1" x14ac:dyDescent="0.15">
      <c r="G81" s="51" t="s">
        <v>514</v>
      </c>
    </row>
    <row r="82" spans="3:7" ht="18.75" customHeight="1" x14ac:dyDescent="0.15">
      <c r="D82" s="51" t="s">
        <v>510</v>
      </c>
      <c r="F82" s="51" t="s">
        <v>511</v>
      </c>
      <c r="G82" s="51" t="s">
        <v>520</v>
      </c>
    </row>
    <row r="83" spans="3:7" ht="18.75" customHeight="1" x14ac:dyDescent="0.15">
      <c r="G83" s="51" t="s">
        <v>513</v>
      </c>
    </row>
    <row r="84" spans="3:7" ht="18.75" customHeight="1" x14ac:dyDescent="0.15">
      <c r="D84" s="51" t="s">
        <v>512</v>
      </c>
      <c r="F84" s="51" t="s">
        <v>511</v>
      </c>
      <c r="G84" s="51" t="s">
        <v>521</v>
      </c>
    </row>
    <row r="85" spans="3:7" ht="18.75" customHeight="1" x14ac:dyDescent="0.15">
      <c r="G85" s="51" t="s">
        <v>515</v>
      </c>
    </row>
    <row r="86" spans="3:7" ht="18.75" customHeight="1" x14ac:dyDescent="0.15">
      <c r="D86" s="51" t="s">
        <v>516</v>
      </c>
      <c r="F86" s="51" t="s">
        <v>509</v>
      </c>
      <c r="G86" s="51" t="s">
        <v>522</v>
      </c>
    </row>
    <row r="87" spans="3:7" ht="18.75" customHeight="1" x14ac:dyDescent="0.15">
      <c r="G87" s="51" t="s">
        <v>517</v>
      </c>
    </row>
    <row r="88" spans="3:7" ht="18.75" customHeight="1" x14ac:dyDescent="0.15">
      <c r="D88" s="51" t="s">
        <v>518</v>
      </c>
      <c r="F88" s="51" t="s">
        <v>511</v>
      </c>
      <c r="G88" s="51" t="s">
        <v>523</v>
      </c>
    </row>
    <row r="89" spans="3:7" ht="18.75" customHeight="1" x14ac:dyDescent="0.15">
      <c r="G89" s="51" t="s">
        <v>517</v>
      </c>
    </row>
    <row r="90" spans="3:7" ht="18.75" customHeight="1" x14ac:dyDescent="0.15"/>
    <row r="91" spans="3:7" ht="18.75" customHeight="1" x14ac:dyDescent="0.15">
      <c r="C91" s="51" t="s">
        <v>524</v>
      </c>
      <c r="D91" s="51" t="s">
        <v>525</v>
      </c>
    </row>
    <row r="92" spans="3:7" ht="18.75" customHeight="1" x14ac:dyDescent="0.15">
      <c r="E92" s="51" t="s">
        <v>557</v>
      </c>
    </row>
    <row r="93" spans="3:7" ht="18.75" customHeight="1" x14ac:dyDescent="0.15">
      <c r="D93" s="51" t="s">
        <v>526</v>
      </c>
      <c r="F93" s="51" t="s">
        <v>527</v>
      </c>
      <c r="G93" s="51" t="s">
        <v>528</v>
      </c>
    </row>
    <row r="94" spans="3:7" ht="18.75" customHeight="1" x14ac:dyDescent="0.15">
      <c r="D94" s="51" t="s">
        <v>529</v>
      </c>
      <c r="F94" s="51" t="s">
        <v>509</v>
      </c>
      <c r="G94" s="51" t="s">
        <v>530</v>
      </c>
    </row>
    <row r="95" spans="3:7" ht="18.75" customHeight="1" x14ac:dyDescent="0.15">
      <c r="D95" s="51" t="s">
        <v>531</v>
      </c>
      <c r="F95" s="51" t="s">
        <v>509</v>
      </c>
      <c r="G95" s="51" t="s">
        <v>532</v>
      </c>
    </row>
    <row r="96" spans="3:7" ht="18.75" customHeight="1" x14ac:dyDescent="0.15">
      <c r="D96" s="51" t="s">
        <v>533</v>
      </c>
      <c r="F96" s="51" t="s">
        <v>511</v>
      </c>
      <c r="G96" s="51" t="s">
        <v>534</v>
      </c>
    </row>
    <row r="97" spans="1:7" ht="18.75" customHeight="1" x14ac:dyDescent="0.15"/>
    <row r="98" spans="1:7" ht="18.75" customHeight="1" x14ac:dyDescent="0.15">
      <c r="C98" s="51" t="s">
        <v>535</v>
      </c>
      <c r="D98" s="51" t="s">
        <v>536</v>
      </c>
    </row>
    <row r="99" spans="1:7" ht="18.75" customHeight="1" x14ac:dyDescent="0.15">
      <c r="D99" s="51" t="s">
        <v>537</v>
      </c>
      <c r="F99" s="51" t="s">
        <v>509</v>
      </c>
      <c r="G99" s="51" t="s">
        <v>538</v>
      </c>
    </row>
    <row r="100" spans="1:7" ht="18.75" customHeight="1" x14ac:dyDescent="0.15">
      <c r="D100" s="51" t="s">
        <v>539</v>
      </c>
      <c r="F100" s="51" t="s">
        <v>511</v>
      </c>
      <c r="G100" s="51" t="s">
        <v>540</v>
      </c>
    </row>
    <row r="101" spans="1:7" ht="18.75" customHeight="1" x14ac:dyDescent="0.15"/>
    <row r="102" spans="1:7" ht="18.75" customHeight="1" x14ac:dyDescent="0.15"/>
    <row r="103" spans="1:7" ht="18.75" customHeight="1" x14ac:dyDescent="0.15"/>
    <row r="104" spans="1:7" ht="18.75" customHeight="1" x14ac:dyDescent="0.15">
      <c r="A104" s="54" t="s">
        <v>486</v>
      </c>
      <c r="B104" s="54" t="s">
        <v>591</v>
      </c>
    </row>
    <row r="105" spans="1:7" ht="18.75" customHeight="1" x14ac:dyDescent="0.15">
      <c r="A105" s="54"/>
      <c r="B105" s="54"/>
    </row>
    <row r="106" spans="1:7" ht="18.75" customHeight="1" x14ac:dyDescent="0.15">
      <c r="C106" s="51" t="s">
        <v>499</v>
      </c>
      <c r="D106" s="51" t="s">
        <v>541</v>
      </c>
    </row>
    <row r="107" spans="1:7" ht="18.75" customHeight="1" x14ac:dyDescent="0.15">
      <c r="D107" s="51" t="s">
        <v>554</v>
      </c>
    </row>
    <row r="108" spans="1:7" ht="18.75" customHeight="1" x14ac:dyDescent="0.15">
      <c r="D108" s="51" t="s">
        <v>566</v>
      </c>
    </row>
    <row r="109" spans="1:7" ht="18.75" customHeight="1" x14ac:dyDescent="0.15">
      <c r="D109" s="51" t="s">
        <v>561</v>
      </c>
    </row>
    <row r="110" spans="1:7" ht="18.75" customHeight="1" x14ac:dyDescent="0.15"/>
    <row r="111" spans="1:7" ht="18.75" customHeight="1" x14ac:dyDescent="0.15">
      <c r="C111" s="51" t="s">
        <v>500</v>
      </c>
      <c r="D111" s="51" t="s">
        <v>542</v>
      </c>
    </row>
    <row r="112" spans="1:7" ht="18.75" customHeight="1" x14ac:dyDescent="0.15">
      <c r="D112" s="51" t="s">
        <v>556</v>
      </c>
    </row>
    <row r="113" spans="3:7" ht="18.75" customHeight="1" x14ac:dyDescent="0.15">
      <c r="D113" s="51" t="s">
        <v>562</v>
      </c>
    </row>
    <row r="114" spans="3:7" ht="18.75" customHeight="1" x14ac:dyDescent="0.15">
      <c r="E114" s="51" t="s">
        <v>565</v>
      </c>
    </row>
    <row r="115" spans="3:7" ht="18.75" customHeight="1" x14ac:dyDescent="0.15">
      <c r="D115" s="51" t="s">
        <v>563</v>
      </c>
    </row>
    <row r="116" spans="3:7" ht="18.75" customHeight="1" x14ac:dyDescent="0.15"/>
    <row r="117" spans="3:7" ht="18.75" customHeight="1" x14ac:dyDescent="0.15">
      <c r="C117" s="51" t="s">
        <v>558</v>
      </c>
      <c r="D117" s="51" t="s">
        <v>564</v>
      </c>
    </row>
    <row r="118" spans="3:7" ht="18.75" customHeight="1" x14ac:dyDescent="0.15">
      <c r="D118" s="51" t="s">
        <v>508</v>
      </c>
      <c r="F118" s="51" t="s">
        <v>509</v>
      </c>
      <c r="G118" s="51" t="s">
        <v>543</v>
      </c>
    </row>
    <row r="119" spans="3:7" ht="18.75" customHeight="1" x14ac:dyDescent="0.15">
      <c r="D119" s="51" t="s">
        <v>510</v>
      </c>
      <c r="F119" s="51" t="s">
        <v>509</v>
      </c>
      <c r="G119" s="51" t="s">
        <v>544</v>
      </c>
    </row>
    <row r="120" spans="3:7" ht="18.75" customHeight="1" x14ac:dyDescent="0.15">
      <c r="D120" s="51" t="s">
        <v>512</v>
      </c>
      <c r="F120" s="51" t="s">
        <v>509</v>
      </c>
      <c r="G120" s="51" t="s">
        <v>545</v>
      </c>
    </row>
    <row r="121" spans="3:7" ht="18.75" customHeight="1" x14ac:dyDescent="0.15">
      <c r="D121" s="51" t="s">
        <v>516</v>
      </c>
      <c r="F121" s="51" t="s">
        <v>509</v>
      </c>
      <c r="G121" s="51" t="s">
        <v>546</v>
      </c>
    </row>
    <row r="122" spans="3:7" ht="18.75" customHeight="1" x14ac:dyDescent="0.15">
      <c r="D122" s="51" t="s">
        <v>518</v>
      </c>
      <c r="F122" s="51" t="s">
        <v>509</v>
      </c>
      <c r="G122" s="51" t="s">
        <v>547</v>
      </c>
    </row>
    <row r="123" spans="3:7" ht="18.75" customHeight="1" x14ac:dyDescent="0.15"/>
    <row r="124" spans="3:7" ht="18.75" customHeight="1" x14ac:dyDescent="0.15">
      <c r="C124" s="51" t="s">
        <v>559</v>
      </c>
      <c r="D124" s="51" t="s">
        <v>536</v>
      </c>
    </row>
    <row r="125" spans="3:7" ht="18.75" customHeight="1" x14ac:dyDescent="0.15">
      <c r="D125" s="51" t="s">
        <v>537</v>
      </c>
      <c r="F125" s="51" t="s">
        <v>509</v>
      </c>
      <c r="G125" s="51" t="s">
        <v>538</v>
      </c>
    </row>
    <row r="126" spans="3:7" ht="18.75" customHeight="1" x14ac:dyDescent="0.15">
      <c r="D126" s="51" t="s">
        <v>539</v>
      </c>
      <c r="F126" s="51" t="s">
        <v>509</v>
      </c>
      <c r="G126" s="51" t="s">
        <v>540</v>
      </c>
    </row>
    <row r="127" spans="3:7" ht="18.75" customHeight="1" x14ac:dyDescent="0.15"/>
    <row r="128" spans="3:7" ht="18.75" customHeight="1" x14ac:dyDescent="0.15"/>
    <row r="129" spans="1:2" ht="18.75" customHeight="1" x14ac:dyDescent="0.15"/>
    <row r="130" spans="1:2" ht="18.75" customHeight="1" x14ac:dyDescent="0.15">
      <c r="A130" s="54"/>
      <c r="B130" s="54"/>
    </row>
    <row r="131" spans="1:2" ht="18.75" customHeight="1" x14ac:dyDescent="0.15"/>
    <row r="132" spans="1:2" ht="18.75" customHeight="1" x14ac:dyDescent="0.15"/>
    <row r="133" spans="1:2" ht="18.75" customHeight="1" x14ac:dyDescent="0.15"/>
    <row r="134" spans="1:2" ht="18.75" customHeight="1" x14ac:dyDescent="0.15"/>
    <row r="135" spans="1:2" ht="18.75" customHeight="1" x14ac:dyDescent="0.15"/>
    <row r="136" spans="1:2" ht="18.75" customHeight="1" x14ac:dyDescent="0.15"/>
    <row r="137" spans="1:2" ht="18.75" customHeight="1" x14ac:dyDescent="0.15"/>
    <row r="138" spans="1:2" ht="18.75" customHeight="1" x14ac:dyDescent="0.15"/>
    <row r="139" spans="1:2" ht="18.75" customHeight="1" x14ac:dyDescent="0.15"/>
    <row r="140" spans="1:2" ht="18.75" customHeight="1" x14ac:dyDescent="0.15"/>
    <row r="141" spans="1:2" ht="18.75" customHeight="1" x14ac:dyDescent="0.15"/>
    <row r="142" spans="1:2" ht="18.75" customHeight="1" x14ac:dyDescent="0.15"/>
    <row r="143" spans="1:2" ht="18.75" customHeight="1" x14ac:dyDescent="0.15"/>
    <row r="144" spans="1:2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</sheetData>
  <mergeCells count="2">
    <mergeCell ref="A1:AC1"/>
    <mergeCell ref="A3:I4"/>
  </mergeCells>
  <phoneticPr fontId="19"/>
  <pageMargins left="0.59055118110236227" right="0.59055118110236227" top="0.59055118110236227" bottom="0.59055118110236227" header="0.31496062992125984" footer="0.31496062992125984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BM138"/>
  <sheetViews>
    <sheetView workbookViewId="0">
      <selection activeCell="A2" sqref="A2"/>
    </sheetView>
  </sheetViews>
  <sheetFormatPr defaultRowHeight="13.5" x14ac:dyDescent="0.15"/>
  <cols>
    <col min="1" max="3" width="4.5" customWidth="1"/>
    <col min="4" max="4" width="6.25" customWidth="1"/>
    <col min="5" max="5" width="12.25" customWidth="1"/>
    <col min="6" max="6" width="11.375" customWidth="1"/>
    <col min="7" max="8" width="4.5" customWidth="1"/>
    <col min="9" max="9" width="11.125" customWidth="1"/>
    <col min="10" max="10" width="5" customWidth="1"/>
    <col min="11" max="11" width="4.375" customWidth="1"/>
    <col min="12" max="12" width="5.625" customWidth="1"/>
    <col min="13" max="13" width="13.375" customWidth="1"/>
    <col min="14" max="14" width="12.5" customWidth="1"/>
    <col min="15" max="16" width="5.875" customWidth="1"/>
    <col min="17" max="21" width="10.25" customWidth="1"/>
    <col min="22" max="22" width="4.875" customWidth="1"/>
    <col min="23" max="23" width="6.5" style="69" customWidth="1"/>
    <col min="24" max="24" width="11.75" style="69" customWidth="1"/>
    <col min="25" max="25" width="12.5" style="69" customWidth="1"/>
    <col min="26" max="27" width="5" style="69" customWidth="1"/>
    <col min="28" max="32" width="10.875" style="69" customWidth="1"/>
    <col min="34" max="36" width="4.5" customWidth="1"/>
    <col min="37" max="37" width="6.25" customWidth="1"/>
    <col min="38" max="38" width="12.25" customWidth="1"/>
    <col min="39" max="39" width="11.375" customWidth="1"/>
    <col min="40" max="41" width="4.5" customWidth="1"/>
    <col min="42" max="42" width="11.125" customWidth="1"/>
    <col min="43" max="43" width="5" customWidth="1"/>
    <col min="44" max="44" width="4.375" customWidth="1"/>
    <col min="45" max="45" width="5.625" customWidth="1"/>
    <col min="46" max="46" width="13.375" customWidth="1"/>
    <col min="47" max="47" width="12.5" customWidth="1"/>
    <col min="48" max="49" width="5.875" customWidth="1"/>
    <col min="50" max="54" width="10.25" customWidth="1"/>
    <col min="55" max="55" width="4.875" customWidth="1"/>
    <col min="56" max="56" width="6.5" style="69" customWidth="1"/>
    <col min="57" max="57" width="11.75" style="69" customWidth="1"/>
    <col min="58" max="58" width="12.5" style="69" customWidth="1"/>
    <col min="59" max="60" width="5" style="69" customWidth="1"/>
    <col min="61" max="65" width="10.875" style="69" customWidth="1"/>
  </cols>
  <sheetData>
    <row r="1" spans="1:65" x14ac:dyDescent="0.15">
      <c r="C1" t="s">
        <v>571</v>
      </c>
      <c r="D1" t="s">
        <v>572</v>
      </c>
      <c r="E1" t="s">
        <v>573</v>
      </c>
      <c r="F1" t="s">
        <v>574</v>
      </c>
      <c r="G1" t="s">
        <v>579</v>
      </c>
      <c r="H1" t="s">
        <v>644</v>
      </c>
      <c r="I1" t="s">
        <v>575</v>
      </c>
      <c r="L1" t="s">
        <v>572</v>
      </c>
      <c r="M1" t="s">
        <v>573</v>
      </c>
      <c r="N1" t="s">
        <v>574</v>
      </c>
      <c r="O1" t="s">
        <v>579</v>
      </c>
      <c r="P1" t="s">
        <v>644</v>
      </c>
      <c r="Q1" t="s">
        <v>576</v>
      </c>
      <c r="R1" t="s">
        <v>577</v>
      </c>
      <c r="S1" t="s">
        <v>578</v>
      </c>
      <c r="T1" t="s">
        <v>586</v>
      </c>
      <c r="U1" t="s">
        <v>588</v>
      </c>
      <c r="W1" s="69" t="s">
        <v>572</v>
      </c>
      <c r="X1" s="69" t="s">
        <v>573</v>
      </c>
      <c r="Y1" s="69" t="s">
        <v>574</v>
      </c>
      <c r="Z1" s="69" t="s">
        <v>579</v>
      </c>
      <c r="AA1" s="69" t="s">
        <v>661</v>
      </c>
      <c r="AB1" s="69" t="s">
        <v>576</v>
      </c>
      <c r="AC1" s="69" t="s">
        <v>577</v>
      </c>
      <c r="AD1" s="69" t="s">
        <v>578</v>
      </c>
      <c r="AE1" s="69" t="s">
        <v>585</v>
      </c>
      <c r="AF1" s="69" t="s">
        <v>587</v>
      </c>
      <c r="AJ1" t="s">
        <v>571</v>
      </c>
      <c r="AK1" t="s">
        <v>572</v>
      </c>
      <c r="AL1" t="s">
        <v>573</v>
      </c>
      <c r="AM1" t="s">
        <v>574</v>
      </c>
      <c r="AN1" t="s">
        <v>579</v>
      </c>
      <c r="AO1" t="s">
        <v>644</v>
      </c>
      <c r="AP1" t="s">
        <v>575</v>
      </c>
      <c r="AS1" t="s">
        <v>572</v>
      </c>
      <c r="AT1" t="s">
        <v>573</v>
      </c>
      <c r="AU1" t="s">
        <v>574</v>
      </c>
      <c r="AV1" t="s">
        <v>579</v>
      </c>
      <c r="AW1" t="s">
        <v>644</v>
      </c>
      <c r="AX1" t="s">
        <v>576</v>
      </c>
      <c r="AY1" t="s">
        <v>577</v>
      </c>
      <c r="AZ1" t="s">
        <v>578</v>
      </c>
      <c r="BA1" t="s">
        <v>586</v>
      </c>
      <c r="BB1" t="s">
        <v>588</v>
      </c>
      <c r="BD1" s="69" t="s">
        <v>572</v>
      </c>
      <c r="BE1" s="69" t="s">
        <v>573</v>
      </c>
      <c r="BF1" s="69" t="s">
        <v>574</v>
      </c>
      <c r="BG1" s="69" t="s">
        <v>579</v>
      </c>
      <c r="BH1" s="69" t="s">
        <v>661</v>
      </c>
      <c r="BI1" s="69" t="s">
        <v>576</v>
      </c>
      <c r="BJ1" s="69" t="s">
        <v>577</v>
      </c>
      <c r="BK1" s="69" t="s">
        <v>578</v>
      </c>
      <c r="BL1" s="69" t="s">
        <v>585</v>
      </c>
      <c r="BM1" s="69" t="s">
        <v>587</v>
      </c>
    </row>
    <row r="2" spans="1:65" x14ac:dyDescent="0.15">
      <c r="A2" s="70">
        <v>1</v>
      </c>
      <c r="B2" t="str">
        <f>IF(D2="","",COUNTIF($D$2:D2,D2))</f>
        <v/>
      </c>
      <c r="C2" t="str">
        <f t="shared" ref="C2" si="0">A2&amp;B2</f>
        <v>1</v>
      </c>
      <c r="D2" t="str">
        <f>IF(個人種目入力!F7="女",個人種目入力!B7,"")</f>
        <v/>
      </c>
      <c r="E2" t="str">
        <f>IF(ISNUMBER(D2),個人種目入力!C7,"")</f>
        <v/>
      </c>
      <c r="F2" t="str">
        <f>IF(ISNUMBER(D2),個人種目入力!D7,"")</f>
        <v/>
      </c>
      <c r="G2" t="str">
        <f>IF(ISNUMBER(D2),個人種目入力!E7,"")</f>
        <v/>
      </c>
      <c r="H2" t="str">
        <f>IF(ISNUMBER(D2),個人種目入力!G7,"")</f>
        <v/>
      </c>
      <c r="I2" t="str">
        <f>IF(ISNUMBER(D2),個人種目入力!H7,"")</f>
        <v/>
      </c>
      <c r="K2">
        <f>A2</f>
        <v>1</v>
      </c>
      <c r="L2" t="str">
        <f t="shared" ref="L2" si="1">IF(ISNA(VLOOKUP(K2,$A$2:$I$138,4,0)),"",VLOOKUP(K2,$A$2:$I$138,4,0))</f>
        <v/>
      </c>
      <c r="M2" t="str">
        <f t="shared" ref="M2" si="2">IF(ISNA(VLOOKUP(K2,$A$2:$I$138,5,0)),"",VLOOKUP(K2,$A$2:$I$138,5,0))</f>
        <v/>
      </c>
      <c r="N2" t="str">
        <f t="shared" ref="N2" si="3">IF(ISNA(VLOOKUP(K2,$A$2:$I$138,6,0)),"",VLOOKUP(K2,$A$2:$I$138,6,0))</f>
        <v/>
      </c>
      <c r="O2" t="str">
        <f t="shared" ref="O2" si="4">IF(ISNA(VLOOKUP(K2,$A$2:$I$138,7,0)),"",VLOOKUP(K2,$A$2:$I$138,7,0))</f>
        <v/>
      </c>
      <c r="P2" t="str">
        <f>IF(ISNA(VLOOKUP(K2,$A$2:$I$138,8,0)),"",VLOOKUP(K2,$A$2:$I$138,8,0))</f>
        <v/>
      </c>
      <c r="Q2" t="str">
        <f t="shared" ref="Q2:S3" si="5">IF(ISNA(VLOOKUP($K2&amp;COLUMN()-16,$C$2:$I$138,7,0)),"",VLOOKUP($K2&amp;COLUMN()-16,$C$2:$I$138,7,0))</f>
        <v/>
      </c>
      <c r="R2" t="str">
        <f t="shared" si="5"/>
        <v/>
      </c>
      <c r="S2" t="str">
        <f t="shared" si="5"/>
        <v/>
      </c>
      <c r="T2" t="str">
        <f>IF(ISNA(VLOOKUP($K2&amp;COLUMN()-16,$C$127:$I$138,7,0)),"",VLOOKUP($K2&amp;COLUMN()-16,$C$127:$I$138,7,0))</f>
        <v/>
      </c>
      <c r="U2" t="str">
        <f>IF(ISNA(VLOOKUP($K2&amp;COLUMN()-16,$C$127:$I$138,7,0)),"",VLOOKUP($K2&amp;COLUMN()-16,$C$127:$I$138,7,0))</f>
        <v/>
      </c>
      <c r="W2" s="69" t="str">
        <f>IF(ISERR(SMALL($L$2:$L$51,1)),"",(SMALL($L$2:$L$51,1)))</f>
        <v/>
      </c>
      <c r="X2" s="69" t="str">
        <f>IF(ISERROR(VLOOKUP($W2,$L$2:$U$51,2,FALSE)),"",VLOOKUP($W2,$L$2:$U$51,2,FALSE))</f>
        <v/>
      </c>
      <c r="Y2" s="69" t="str">
        <f>IF(ISERROR(VLOOKUP($W2,$L$2:$U$51,3,FALSE)),"",VLOOKUP($W2,$L$2:$U$51,3,FALSE))</f>
        <v/>
      </c>
      <c r="Z2" s="69" t="str">
        <f>IF(ISERROR(VLOOKUP($W2,$L$2:$U$51,4,FALSE)),"",VLOOKUP($W2,$L$2:$U$51,4,FALSE))</f>
        <v/>
      </c>
      <c r="AA2" s="69" t="str">
        <f>IF(ISERROR(VLOOKUP($W2,$L$2:$U$51,5,FALSE)),"",VLOOKUP($W2,$L$2:$U$51,5,FALSE))</f>
        <v/>
      </c>
      <c r="AB2" s="69" t="str">
        <f>IF(ISERROR(VLOOKUP($W2,$L$2:$U$51,6,FALSE)),"",VLOOKUP($W2,$L$2:$U$51,6,FALSE))</f>
        <v/>
      </c>
      <c r="AC2" s="69" t="str">
        <f>IF(ISERROR(VLOOKUP($W2,$L$2:$U$51,7,FALSE)),"",VLOOKUP($W2,$L$2:$U$51,7,FALSE))</f>
        <v/>
      </c>
      <c r="AD2" s="69" t="str">
        <f>IF(ISERROR(VLOOKUP($W2,$L$2:$U$51,8,FALSE)),"",VLOOKUP($W2,$L$2:$U$51,8,FALSE))</f>
        <v/>
      </c>
      <c r="AE2" s="69" t="str">
        <f>IF(ISERROR(VLOOKUP($W2,$L$2:$U$51,9,FALSE)),"",VLOOKUP($W2,$L$2:$U$51,9,FALSE))</f>
        <v/>
      </c>
      <c r="AF2" s="69" t="str">
        <f>IF(ISERROR(VLOOKUP($W2,$L$2:$U$51,10,FALSE)),"",VLOOKUP($W2,$L$2:$U$51,10,FALSE))</f>
        <v/>
      </c>
      <c r="AH2" s="70">
        <v>1</v>
      </c>
      <c r="AI2" t="str">
        <f>IF(AK2="","",COUNTIF($AK$2:AK2,AK2))</f>
        <v/>
      </c>
      <c r="AJ2" t="str">
        <f>AH2&amp;AI2</f>
        <v>1</v>
      </c>
      <c r="AK2" t="str">
        <f>IF(個人種目入力!F7="男",個人種目入力!B7,"")</f>
        <v/>
      </c>
      <c r="AL2" t="str">
        <f>IF(ISNUMBER(AK2),個人種目入力!C7,"")</f>
        <v/>
      </c>
      <c r="AM2" t="str">
        <f>IF(ISNUMBER(AK2),個人種目入力!D7,"")</f>
        <v/>
      </c>
      <c r="AN2" t="str">
        <f>IF(ISNUMBER(AK2),個人種目入力!E7,"")</f>
        <v/>
      </c>
      <c r="AO2" t="str">
        <f>IF(ISNUMBER(AK2),個人種目入力!G7,"")</f>
        <v/>
      </c>
      <c r="AP2" t="str">
        <f>IF(ISNUMBER(AK2),個人種目入力!H7,"")</f>
        <v/>
      </c>
      <c r="AR2">
        <f>AH2</f>
        <v>1</v>
      </c>
      <c r="AS2" t="str">
        <f>IF(ISNA(VLOOKUP(AR2,$AH$2:$AP$138,4,0)),"",VLOOKUP(AR2,$AH$2:$AP$138,4,0))</f>
        <v/>
      </c>
      <c r="AT2" t="str">
        <f>IF(ISNA(VLOOKUP(AR2,$AH$2:$AP$138,5,0)),"",VLOOKUP(AR2,$AH$2:$AP$138,5,0))</f>
        <v/>
      </c>
      <c r="AU2" t="str">
        <f>IF(ISNA(VLOOKUP(AR2,$AH$2:$AP$138,6,0)),"",VLOOKUP(AR2,$AH$2:$AP$138,6,0))</f>
        <v/>
      </c>
      <c r="AV2" t="str">
        <f>IF(ISNA(VLOOKUP(AR2,$AH$2:$AP$138,7,0)),"",VLOOKUP(AR2,$AH$2:$AP$138,7,0))</f>
        <v/>
      </c>
      <c r="AW2" t="str">
        <f>IF(ISNA(VLOOKUP(AR2,$AH$2:$AP$138,8,0)),"",VLOOKUP(AR2,$AH$2:$AP$138,8,0))</f>
        <v/>
      </c>
      <c r="AX2" t="str">
        <f>IF(ISNA(VLOOKUP($AR2&amp;COLUMN()-49,$AJ$2:$AP$138,7,0)),"",VLOOKUP($AR2&amp;COLUMN()-49,$AJ$2:$AP$138,7,0))</f>
        <v/>
      </c>
      <c r="AY2" t="str">
        <f t="shared" ref="AY2:AZ17" si="6">IF(ISNA(VLOOKUP($AR2&amp;COLUMN()-49,$AJ$2:$AP$138,7,0)),"",VLOOKUP($AR2&amp;COLUMN()-49,$AJ$2:$AP$138,7,0))</f>
        <v/>
      </c>
      <c r="AZ2" t="str">
        <f t="shared" si="6"/>
        <v/>
      </c>
      <c r="BA2" t="str">
        <f t="shared" ref="AY2:BB2" si="7">IF(ISNA(VLOOKUP($AR2&amp;COLUMN()-49,$AJ$2:$AP$138,7,0)),"",VLOOKUP($AR2&amp;COLUMN()-49,$AJ$2:$AP$138,7,0))</f>
        <v/>
      </c>
      <c r="BB2" t="str">
        <f t="shared" si="7"/>
        <v/>
      </c>
      <c r="BD2" s="69" t="str">
        <f>IF(ISERR(SMALL($AS$2:$AS$51,1)),"",(SMALL($AS$2:$AS$51,1)))</f>
        <v/>
      </c>
      <c r="BE2" s="69" t="str">
        <f>IF(ISERROR(VLOOKUP($BD2,$AS$2:$BB$51,2,FALSE)),"",VLOOKUP($BD2,$AS$2:$BB$51,2,FALSE))</f>
        <v/>
      </c>
      <c r="BF2" s="69" t="str">
        <f>IF(ISERROR(VLOOKUP($BD2,$AS$2:$BB$51,3,FALSE)),"",VLOOKUP($BD2,$AS$2:$BB$51,3,FALSE))</f>
        <v/>
      </c>
      <c r="BG2" s="69" t="str">
        <f>IF(ISERROR(VLOOKUP($BD2,$AS$2:$BB$51,4,FALSE)),"",VLOOKUP($BD2,$AS$2:$BB$51,4,FALSE))</f>
        <v/>
      </c>
      <c r="BH2" s="69" t="str">
        <f>IF(ISERROR(VLOOKUP($BD2,$AS$2:$BB$51,5,FALSE)),"",VLOOKUP($BD2,$AS$2:$BB$51,5,FALSE))</f>
        <v/>
      </c>
      <c r="BI2" s="69" t="str">
        <f>IF(ISERROR(VLOOKUP($BD2,$AS$2:$BB$51,6,FALSE)),"",VLOOKUP($BD2,$AS$2:$BB$51,6,FALSE))</f>
        <v/>
      </c>
      <c r="BJ2" s="69" t="str">
        <f>IF(ISERROR(VLOOKUP($BD2,$AS$2:$BB$51,6,FALSE)),"",VLOOKUP($BD2,$AS$2:$BB$51,7,FALSE))</f>
        <v/>
      </c>
      <c r="BK2" s="69" t="str">
        <f>IF(ISERROR(VLOOKUP($BD2,$AS$2:$BB$51,8,FALSE)),"",VLOOKUP($BD2,$AS$2:$BB$51,8,FALSE))</f>
        <v/>
      </c>
      <c r="BL2" s="69" t="str">
        <f>IF(ISERROR(VLOOKUP($BD2,$AS$2:$BB$51,9,FALSE)),"",VLOOKUP($BD2,$AS$2:$BB$51,9,FALSE))</f>
        <v/>
      </c>
      <c r="BM2" s="69" t="str">
        <f>IF(ISERROR(VLOOKUP($BD2,$AS$2:$BB$51,10,FALSE)),"",VLOOKUP($BD2,$AS$2:$BB$51,10,FALSE))</f>
        <v/>
      </c>
    </row>
    <row r="3" spans="1:65" x14ac:dyDescent="0.15">
      <c r="A3" t="str">
        <f>IF(D3="","",IF(COUNTIF($D$2:D3,D3)=1,MAX($A$2:A2)+1,INDEX($A$2:A2,MATCH(D3,$D$2:D2,0),1)))</f>
        <v/>
      </c>
      <c r="B3" t="str">
        <f>IF(D3="","",COUNTIF($D$2:D3,D3))</f>
        <v/>
      </c>
      <c r="C3" t="str">
        <f t="shared" ref="C3" si="8">A3&amp;B3</f>
        <v/>
      </c>
      <c r="D3" t="str">
        <f>IF(個人種目入力!F8="女",個人種目入力!B8,"")</f>
        <v/>
      </c>
      <c r="E3" t="str">
        <f>IF(ISNUMBER(D3),個人種目入力!C8,"")</f>
        <v/>
      </c>
      <c r="F3" t="str">
        <f>IF(ISNUMBER(D3),個人種目入力!D8,"")</f>
        <v/>
      </c>
      <c r="G3" t="str">
        <f>IF(ISNUMBER(D3),個人種目入力!E8,"")</f>
        <v/>
      </c>
      <c r="H3" t="str">
        <f>IF(ISNUMBER(D3),個人種目入力!G8,"")</f>
        <v/>
      </c>
      <c r="I3" t="str">
        <f>IF(ISNUMBER(D3),個人種目入力!H8,"")</f>
        <v/>
      </c>
      <c r="K3">
        <f>K2+1</f>
        <v>2</v>
      </c>
      <c r="L3" t="str">
        <f t="shared" ref="L3" si="9">IF(ISNA(VLOOKUP(K3,$A$2:$I$138,4,0)),"",VLOOKUP(K3,$A$2:$I$138,4,0))</f>
        <v/>
      </c>
      <c r="M3" t="str">
        <f t="shared" ref="M3" si="10">IF(ISNA(VLOOKUP(K3,$A$2:$I$138,5,0)),"",VLOOKUP(K3,$A$2:$I$138,5,0))</f>
        <v/>
      </c>
      <c r="N3" t="str">
        <f t="shared" ref="N3" si="11">IF(ISNA(VLOOKUP(K3,$A$2:$I$138,6,0)),"",VLOOKUP(K3,$A$2:$I$138,6,0))</f>
        <v/>
      </c>
      <c r="O3" t="str">
        <f t="shared" ref="O3" si="12">IF(ISNA(VLOOKUP(K3,$A$2:$I$138,7,0)),"",VLOOKUP(K3,$A$2:$I$138,7,0))</f>
        <v/>
      </c>
      <c r="P3" t="str">
        <f>IF(ISNA(VLOOKUP(K3,$A$2:$I$138,8,0)),"",VLOOKUP(K3,$A$2:$I$138,8,0))</f>
        <v/>
      </c>
      <c r="Q3" t="str">
        <f t="shared" si="5"/>
        <v/>
      </c>
      <c r="R3" t="str">
        <f t="shared" si="5"/>
        <v/>
      </c>
      <c r="S3" t="str">
        <f t="shared" si="5"/>
        <v/>
      </c>
      <c r="T3" t="str">
        <f>IF(ISNA(VLOOKUP($K3&amp;COLUMN()-16,$C$127:$I$138,7,0)),"",VLOOKUP($K3&amp;COLUMN()-16,$C$127:$I$138,7,0))</f>
        <v/>
      </c>
      <c r="U3" t="str">
        <f>IF(ISNA(VLOOKUP($K3&amp;COLUMN()-16,$C$127:$I$138,7,0)),"",VLOOKUP($K3&amp;COLUMN()-16,$C$127:$I$138,7,0))</f>
        <v/>
      </c>
      <c r="W3" s="69" t="str">
        <f>IF(ISERR(SMALL($L$2:$L$51,2)),"",(SMALL($L$2:$L$51,2)))</f>
        <v/>
      </c>
      <c r="X3" s="69" t="str">
        <f t="shared" ref="X3:X51" si="13">IF(ISERROR(VLOOKUP($W3,$L$2:$U$51,2,FALSE)),"",VLOOKUP($W3,$L$2:$U$51,2,FALSE))</f>
        <v/>
      </c>
      <c r="Y3" s="69" t="str">
        <f t="shared" ref="Y3:Y51" si="14">IF(ISERROR(VLOOKUP($W3,$L$2:$U$51,3,FALSE)),"",VLOOKUP($W3,$L$2:$U$51,3,FALSE))</f>
        <v/>
      </c>
      <c r="Z3" s="69" t="str">
        <f t="shared" ref="Z3:Z51" si="15">IF(ISERROR(VLOOKUP($W3,$L$2:$U$51,4,FALSE)),"",VLOOKUP($W3,$L$2:$U$51,4,FALSE))</f>
        <v/>
      </c>
      <c r="AA3" s="69" t="str">
        <f t="shared" ref="AA3:AA51" si="16">IF(ISERROR(VLOOKUP($W3,$L$2:$U$51,5,FALSE)),"",VLOOKUP($W3,$L$2:$U$51,5,FALSE))</f>
        <v/>
      </c>
      <c r="AB3" s="69" t="str">
        <f t="shared" ref="AB3:AB51" si="17">IF(ISERROR(VLOOKUP($W3,$L$2:$U$51,6,FALSE)),"",VLOOKUP($W3,$L$2:$U$51,6,FALSE))</f>
        <v/>
      </c>
      <c r="AC3" s="69" t="str">
        <f t="shared" ref="AC3:AC51" si="18">IF(ISERROR(VLOOKUP($W3,$L$2:$U$51,7,FALSE)),"",VLOOKUP($W3,$L$2:$U$51,7,FALSE))</f>
        <v/>
      </c>
      <c r="AD3" s="69" t="str">
        <f t="shared" ref="AD3:AD51" si="19">IF(ISERROR(VLOOKUP($W3,$L$2:$U$51,8,FALSE)),"",VLOOKUP($W3,$L$2:$U$51,8,FALSE))</f>
        <v/>
      </c>
      <c r="AE3" s="69" t="str">
        <f t="shared" ref="AE3:AE51" si="20">IF(ISERROR(VLOOKUP($W3,$L$2:$U$51,9,FALSE)),"",VLOOKUP($W3,$L$2:$U$51,9,FALSE))</f>
        <v/>
      </c>
      <c r="AF3" s="69" t="str">
        <f t="shared" ref="AF3:AF51" si="21">IF(ISERROR(VLOOKUP($W3,$L$2:$U$51,10,FALSE)),"",VLOOKUP($W3,$L$2:$U$51,10,FALSE))</f>
        <v/>
      </c>
      <c r="AH3" t="str">
        <f>IF(AK3="","",IF(COUNTIF($AK$2:AK3,AK3)=1,MAX($AH$2:AH2)+1,INDEX($AH$2:AH2,MATCH(AK3,$AK$2:AK2,0),1)))</f>
        <v/>
      </c>
      <c r="AI3" t="str">
        <f>IF(AK3="","",COUNTIF($AK$2:AK3,AK3))</f>
        <v/>
      </c>
      <c r="AJ3" t="str">
        <f t="shared" ref="AJ3:AJ51" si="22">AH3&amp;AI3</f>
        <v/>
      </c>
      <c r="AK3" t="str">
        <f>IF(個人種目入力!F8="男",個人種目入力!B8,"")</f>
        <v/>
      </c>
      <c r="AL3" t="str">
        <f>IF(ISNUMBER(AK3),個人種目入力!C8,"")</f>
        <v/>
      </c>
      <c r="AM3" t="str">
        <f>IF(ISNUMBER(AK3),個人種目入力!D8,"")</f>
        <v/>
      </c>
      <c r="AN3" t="str">
        <f>IF(ISNUMBER(AK3),個人種目入力!E8,"")</f>
        <v/>
      </c>
      <c r="AO3" t="str">
        <f>IF(ISNUMBER(AK3),個人種目入力!G8,"")</f>
        <v/>
      </c>
      <c r="AP3" t="str">
        <f>IF(ISNUMBER(AK3),個人種目入力!H8,"")</f>
        <v/>
      </c>
      <c r="AR3">
        <f>AR2+1</f>
        <v>2</v>
      </c>
      <c r="AS3" t="str">
        <f t="shared" ref="AS3:AS6" si="23">IF(ISNA(VLOOKUP(AR3,$AH$2:$AP$138,4,0)),"",VLOOKUP(AR3,$AH$2:$AP$138,4,0))</f>
        <v/>
      </c>
      <c r="AT3" t="str">
        <f t="shared" ref="AT3:AT6" si="24">IF(ISNA(VLOOKUP(AR3,$AH$2:$AP$138,5,0)),"",VLOOKUP(AR3,$AH$2:$AP$138,5,0))</f>
        <v/>
      </c>
      <c r="AU3" t="str">
        <f t="shared" ref="AU3:AU6" si="25">IF(ISNA(VLOOKUP(AR3,$AH$2:$AP$138,6,0)),"",VLOOKUP(AR3,$AH$2:$AP$138,6,0))</f>
        <v/>
      </c>
      <c r="AV3" t="str">
        <f t="shared" ref="AV3:AV6" si="26">IF(ISNA(VLOOKUP(AR3,$AH$2:$AP$138,7,0)),"",VLOOKUP(AR3,$AH$2:$AP$138,7,0))</f>
        <v/>
      </c>
      <c r="AW3" t="str">
        <f>IF(ISNA(VLOOKUP(AR3,$AH$2:$AP$138,8,0)),"",VLOOKUP(AR3,$AH$2:$AP$138,8,0))</f>
        <v/>
      </c>
      <c r="AX3" t="str">
        <f t="shared" ref="AX3:AZ34" si="27">IF(ISNA(VLOOKUP($AR3&amp;COLUMN()-49,$AJ$2:$AP$138,7,0)),"",VLOOKUP($AR3&amp;COLUMN()-49,$AJ$2:$AP$138,7,0))</f>
        <v/>
      </c>
      <c r="AY3" t="str">
        <f t="shared" si="6"/>
        <v/>
      </c>
      <c r="AZ3" t="str">
        <f t="shared" si="6"/>
        <v/>
      </c>
      <c r="BA3" t="str">
        <f>IF(ISNA(VLOOKUP($AR3&amp;COLUMN()-49,$AJ$2:$AP$138,7,0)),"",VLOOKUP($AR3&amp;COLUMN()-49,$AJ$2:$AP$138,7,0))</f>
        <v/>
      </c>
      <c r="BB3" t="str">
        <f>IF(ISNA(VLOOKUP($AR3&amp;COLUMN()-49,$AJ$2:$AP$138,7,0)),"",VLOOKUP($AR3&amp;COLUMN()-49,$AJ$2:$AP$138,7,0))</f>
        <v/>
      </c>
      <c r="BD3" s="69" t="str">
        <f>IF(ISERR(SMALL($AS$2:$AS$51,2)),"",(SMALL($AS$2:$AS$51,2)))</f>
        <v/>
      </c>
      <c r="BE3" s="69" t="str">
        <f t="shared" ref="BE3:BE57" si="28">IF(ISERROR(VLOOKUP($BD3,$AS$2:$BB$51,2,FALSE)),"",VLOOKUP($BD3,$AS$2:$BB$51,2,FALSE))</f>
        <v/>
      </c>
      <c r="BF3" s="69" t="str">
        <f t="shared" ref="BF3:BF57" si="29">IF(ISERROR(VLOOKUP($BD3,$AS$2:$BB$51,3,FALSE)),"",VLOOKUP($BD3,$AS$2:$BB$51,3,FALSE))</f>
        <v/>
      </c>
      <c r="BG3" s="69" t="str">
        <f t="shared" ref="BG3:BG57" si="30">IF(ISERROR(VLOOKUP($BD3,$AS$2:$BB$51,4,FALSE)),"",VLOOKUP($BD3,$AS$2:$BB$51,4,FALSE))</f>
        <v/>
      </c>
      <c r="BH3" s="69" t="str">
        <f t="shared" ref="BH3:BH51" si="31">IF(ISERROR(VLOOKUP($BD3,$AS$2:$BB$51,5,FALSE)),"",VLOOKUP($BD3,$AS$2:$BB$51,5,FALSE))</f>
        <v/>
      </c>
      <c r="BI3" s="69" t="str">
        <f t="shared" ref="BI3:BI51" si="32">IF(ISERROR(VLOOKUP($BD3,$AS$2:$BB$51,6,FALSE)),"",VLOOKUP($BD3,$AS$2:$BB$51,6,FALSE))</f>
        <v/>
      </c>
      <c r="BJ3" s="69" t="str">
        <f t="shared" ref="BJ3:BJ51" si="33">IF(ISERROR(VLOOKUP($BD3,$AS$2:$BB$51,6,FALSE)),"",VLOOKUP($BD3,$AS$2:$BB$51,7,FALSE))</f>
        <v/>
      </c>
      <c r="BK3" s="69" t="str">
        <f t="shared" ref="BK3:BK51" si="34">IF(ISERROR(VLOOKUP($BD3,$AS$2:$BB$51,8,FALSE)),"",VLOOKUP($BD3,$AS$2:$BB$51,8,FALSE))</f>
        <v/>
      </c>
      <c r="BL3" s="69" t="str">
        <f t="shared" ref="BL3:BL51" si="35">IF(ISERROR(VLOOKUP($BD3,$AS$2:$BB$51,9,FALSE)),"",VLOOKUP($BD3,$AS$2:$BB$51,9,FALSE))</f>
        <v/>
      </c>
      <c r="BM3" s="69" t="str">
        <f t="shared" ref="BM3:BM51" si="36">IF(ISERROR(VLOOKUP($BD3,$AS$2:$BB$51,10,FALSE)),"",VLOOKUP($BD3,$AS$2:$BB$51,10,FALSE))</f>
        <v/>
      </c>
    </row>
    <row r="4" spans="1:65" x14ac:dyDescent="0.15">
      <c r="A4" t="str">
        <f>IF(D4="","",IF(COUNTIF($D$2:D4,D4)=1,MAX($A$2:A3)+1,INDEX($A$2:A3,MATCH(D4,$D$2:D3,0),1)))</f>
        <v/>
      </c>
      <c r="B4" t="str">
        <f>IF(D4="","",COUNTIF($D$2:D4,D4))</f>
        <v/>
      </c>
      <c r="C4" t="str">
        <f t="shared" ref="C4:C51" si="37">A4&amp;B4</f>
        <v/>
      </c>
      <c r="D4" t="str">
        <f>IF(個人種目入力!F9="女",個人種目入力!B9,"")</f>
        <v/>
      </c>
      <c r="E4" t="str">
        <f>IF(ISNUMBER(D4),個人種目入力!C9,"")</f>
        <v/>
      </c>
      <c r="F4" t="str">
        <f>IF(ISNUMBER(D4),個人種目入力!D9,"")</f>
        <v/>
      </c>
      <c r="G4" t="str">
        <f>IF(ISNUMBER(D4),個人種目入力!E9,"")</f>
        <v/>
      </c>
      <c r="H4" t="str">
        <f>IF(ISNUMBER(D4),個人種目入力!G9,"")</f>
        <v/>
      </c>
      <c r="I4" t="str">
        <f>IF(ISNUMBER(D4),個人種目入力!H9,"")</f>
        <v/>
      </c>
      <c r="K4">
        <f t="shared" ref="K4:K51" si="38">K3+1</f>
        <v>3</v>
      </c>
      <c r="L4" t="str">
        <f t="shared" ref="L4:L51" si="39">IF(ISNA(VLOOKUP(K4,$A$2:$I$138,4,0)),"",VLOOKUP(K4,$A$2:$I$138,4,0))</f>
        <v/>
      </c>
      <c r="M4" t="str">
        <f t="shared" ref="M4:M51" si="40">IF(ISNA(VLOOKUP(K4,$A$2:$I$138,5,0)),"",VLOOKUP(K4,$A$2:$I$138,5,0))</f>
        <v/>
      </c>
      <c r="N4" t="str">
        <f t="shared" ref="N4:N51" si="41">IF(ISNA(VLOOKUP(K4,$A$2:$I$138,6,0)),"",VLOOKUP(K4,$A$2:$I$138,6,0))</f>
        <v/>
      </c>
      <c r="O4" t="str">
        <f t="shared" ref="O4:O51" si="42">IF(ISNA(VLOOKUP(K4,$A$2:$I$138,7,0)),"",VLOOKUP(K4,$A$2:$I$138,7,0))</f>
        <v/>
      </c>
      <c r="P4" t="str">
        <f t="shared" ref="P4:P51" si="43">IF(ISNA(VLOOKUP(K4,$A$2:$I$138,8,0)),"",VLOOKUP(K4,$A$2:$I$138,8,0))</f>
        <v/>
      </c>
      <c r="Q4" t="str">
        <f t="shared" ref="Q4:S51" si="44">IF(ISNA(VLOOKUP($K4&amp;COLUMN()-16,$C$2:$I$138,7,0)),"",VLOOKUP($K4&amp;COLUMN()-16,$C$2:$I$138,7,0))</f>
        <v/>
      </c>
      <c r="R4" t="str">
        <f t="shared" si="44"/>
        <v/>
      </c>
      <c r="S4" t="str">
        <f t="shared" si="44"/>
        <v/>
      </c>
      <c r="T4" t="str">
        <f t="shared" ref="T4:U51" si="45">IF(ISNA(VLOOKUP($K4&amp;COLUMN()-16,$C$127:$I$138,7,0)),"",VLOOKUP($K4&amp;COLUMN()-16,$C$127:$I$138,7,0))</f>
        <v/>
      </c>
      <c r="U4" t="str">
        <f t="shared" si="45"/>
        <v/>
      </c>
      <c r="W4" s="69" t="str">
        <f>IF(ISERR(SMALL($L$2:$L$51,3)),"",(SMALL($L$2:$L$51,3)))</f>
        <v/>
      </c>
      <c r="X4" s="69" t="str">
        <f t="shared" si="13"/>
        <v/>
      </c>
      <c r="Y4" s="69" t="str">
        <f t="shared" si="14"/>
        <v/>
      </c>
      <c r="Z4" s="69" t="str">
        <f t="shared" si="15"/>
        <v/>
      </c>
      <c r="AA4" s="69" t="str">
        <f t="shared" si="16"/>
        <v/>
      </c>
      <c r="AB4" s="69" t="str">
        <f t="shared" si="17"/>
        <v/>
      </c>
      <c r="AC4" s="69" t="str">
        <f t="shared" si="18"/>
        <v/>
      </c>
      <c r="AD4" s="69" t="str">
        <f t="shared" si="19"/>
        <v/>
      </c>
      <c r="AE4" s="69" t="str">
        <f t="shared" si="20"/>
        <v/>
      </c>
      <c r="AF4" s="69" t="str">
        <f t="shared" si="21"/>
        <v/>
      </c>
      <c r="AH4" t="str">
        <f>IF(AK4="","",IF(COUNTIF($AK$2:AK4,AK4)=1,MAX($AH$2:AH3)+1,INDEX($AH$2:AH3,MATCH(AK4,$AK$2:AK3,0),1)))</f>
        <v/>
      </c>
      <c r="AI4" t="str">
        <f>IF(AK4="","",COUNTIF($AK$2:AK4,AK4))</f>
        <v/>
      </c>
      <c r="AJ4" t="str">
        <f t="shared" si="22"/>
        <v/>
      </c>
      <c r="AK4" t="str">
        <f>IF(個人種目入力!F9="男",個人種目入力!B9,"")</f>
        <v/>
      </c>
      <c r="AL4" t="str">
        <f>IF(ISNUMBER(AK4),個人種目入力!C9,"")</f>
        <v/>
      </c>
      <c r="AM4" t="str">
        <f>IF(ISNUMBER(AK4),個人種目入力!D9,"")</f>
        <v/>
      </c>
      <c r="AN4" t="str">
        <f>IF(ISNUMBER(AK4),個人種目入力!E9,"")</f>
        <v/>
      </c>
      <c r="AO4" t="str">
        <f>IF(ISNUMBER(AK4),個人種目入力!G9,"")</f>
        <v/>
      </c>
      <c r="AP4" t="str">
        <f>IF(ISNUMBER(AK4),個人種目入力!H9,"")</f>
        <v/>
      </c>
      <c r="AR4">
        <f t="shared" ref="AR4:AR51" si="46">AR3+1</f>
        <v>3</v>
      </c>
      <c r="AS4" t="str">
        <f t="shared" si="23"/>
        <v/>
      </c>
      <c r="AT4" t="str">
        <f t="shared" si="24"/>
        <v/>
      </c>
      <c r="AU4" t="str">
        <f t="shared" si="25"/>
        <v/>
      </c>
      <c r="AV4" t="str">
        <f t="shared" si="26"/>
        <v/>
      </c>
      <c r="AW4" t="str">
        <f t="shared" ref="AW4:AW6" si="47">IF(ISNA(VLOOKUP(AR4,$AH$2:$AP$138,8,0)),"",VLOOKUP(AR4,$AH$2:$AP$138,8,0))</f>
        <v/>
      </c>
      <c r="AX4" t="str">
        <f t="shared" si="27"/>
        <v/>
      </c>
      <c r="AY4" t="str">
        <f t="shared" si="6"/>
        <v/>
      </c>
      <c r="AZ4" t="str">
        <f t="shared" si="6"/>
        <v/>
      </c>
      <c r="BA4" t="str">
        <f t="shared" ref="BA4:BB19" si="48">IF(ISNA(VLOOKUP($AR4&amp;COLUMN()-49,$AJ$2:$AP$138,7,0)),"",VLOOKUP($AR4&amp;COLUMN()-49,$AJ$2:$AP$138,7,0))</f>
        <v/>
      </c>
      <c r="BB4" t="str">
        <f t="shared" si="48"/>
        <v/>
      </c>
      <c r="BD4" s="69" t="str">
        <f>IF(ISERR(SMALL($AS$2:$AS$51,3)),"",(SMALL($AS$2:$AS$51,3)))</f>
        <v/>
      </c>
      <c r="BE4" s="69" t="str">
        <f t="shared" si="28"/>
        <v/>
      </c>
      <c r="BF4" s="69" t="str">
        <f t="shared" si="29"/>
        <v/>
      </c>
      <c r="BG4" s="69" t="str">
        <f t="shared" si="30"/>
        <v/>
      </c>
      <c r="BH4" s="69" t="str">
        <f t="shared" si="31"/>
        <v/>
      </c>
      <c r="BI4" s="69" t="str">
        <f t="shared" si="32"/>
        <v/>
      </c>
      <c r="BJ4" s="69" t="str">
        <f t="shared" si="33"/>
        <v/>
      </c>
      <c r="BK4" s="69" t="str">
        <f t="shared" si="34"/>
        <v/>
      </c>
      <c r="BL4" s="69" t="str">
        <f t="shared" si="35"/>
        <v/>
      </c>
      <c r="BM4" s="69" t="str">
        <f t="shared" si="36"/>
        <v/>
      </c>
    </row>
    <row r="5" spans="1:65" x14ac:dyDescent="0.15">
      <c r="A5" t="str">
        <f>IF(D5="","",IF(COUNTIF($D$2:D5,D5)=1,MAX($A$2:A4)+1,INDEX($A$2:A4,MATCH(D5,$D$2:D4,0),1)))</f>
        <v/>
      </c>
      <c r="B5" t="str">
        <f>IF(D5="","",COUNTIF($D$2:D5,D5))</f>
        <v/>
      </c>
      <c r="C5" t="str">
        <f t="shared" si="37"/>
        <v/>
      </c>
      <c r="D5" t="str">
        <f>IF(個人種目入力!F10="女",個人種目入力!B10,"")</f>
        <v/>
      </c>
      <c r="E5" t="str">
        <f>IF(ISNUMBER(D5),個人種目入力!C10,"")</f>
        <v/>
      </c>
      <c r="F5" t="str">
        <f>IF(ISNUMBER(D5),個人種目入力!D10,"")</f>
        <v/>
      </c>
      <c r="G5" t="str">
        <f>IF(ISNUMBER(D5),個人種目入力!E10,"")</f>
        <v/>
      </c>
      <c r="H5" t="str">
        <f>IF(ISNUMBER(D5),個人種目入力!G10,"")</f>
        <v/>
      </c>
      <c r="I5" t="str">
        <f>IF(ISNUMBER(D5),個人種目入力!H10,"")</f>
        <v/>
      </c>
      <c r="K5">
        <f t="shared" si="38"/>
        <v>4</v>
      </c>
      <c r="L5" t="str">
        <f t="shared" si="39"/>
        <v/>
      </c>
      <c r="M5" t="str">
        <f t="shared" si="40"/>
        <v/>
      </c>
      <c r="N5" t="str">
        <f t="shared" si="41"/>
        <v/>
      </c>
      <c r="O5" t="str">
        <f t="shared" si="42"/>
        <v/>
      </c>
      <c r="P5" t="str">
        <f t="shared" si="43"/>
        <v/>
      </c>
      <c r="Q5" t="str">
        <f t="shared" si="44"/>
        <v/>
      </c>
      <c r="R5" t="str">
        <f t="shared" si="44"/>
        <v/>
      </c>
      <c r="S5" t="str">
        <f t="shared" si="44"/>
        <v/>
      </c>
      <c r="T5" t="str">
        <f t="shared" si="45"/>
        <v/>
      </c>
      <c r="U5" t="str">
        <f t="shared" si="45"/>
        <v/>
      </c>
      <c r="W5" s="69" t="str">
        <f>IF(ISERR(SMALL($L$2:$L$51,4)),"",(SMALL($L$2:$L$51,4)))</f>
        <v/>
      </c>
      <c r="X5" s="69" t="str">
        <f t="shared" si="13"/>
        <v/>
      </c>
      <c r="Y5" s="69" t="str">
        <f t="shared" si="14"/>
        <v/>
      </c>
      <c r="Z5" s="69" t="str">
        <f t="shared" si="15"/>
        <v/>
      </c>
      <c r="AA5" s="69" t="str">
        <f t="shared" si="16"/>
        <v/>
      </c>
      <c r="AB5" s="69" t="str">
        <f t="shared" si="17"/>
        <v/>
      </c>
      <c r="AC5" s="69" t="str">
        <f t="shared" si="18"/>
        <v/>
      </c>
      <c r="AD5" s="69" t="str">
        <f t="shared" si="19"/>
        <v/>
      </c>
      <c r="AE5" s="69" t="str">
        <f t="shared" si="20"/>
        <v/>
      </c>
      <c r="AF5" s="69" t="str">
        <f t="shared" si="21"/>
        <v/>
      </c>
      <c r="AH5" t="str">
        <f>IF(AK5="","",IF(COUNTIF($AK$2:AK5,AK5)=1,MAX($AH$2:AH4)+1,INDEX($AH$2:AH4,MATCH(AK5,$AK$2:AK4,0),1)))</f>
        <v/>
      </c>
      <c r="AI5" t="str">
        <f>IF(AK5="","",COUNTIF($AK$2:AK5,AK5))</f>
        <v/>
      </c>
      <c r="AJ5" t="str">
        <f t="shared" si="22"/>
        <v/>
      </c>
      <c r="AK5" t="str">
        <f>IF(個人種目入力!F10="男",個人種目入力!B10,"")</f>
        <v/>
      </c>
      <c r="AL5" t="str">
        <f>IF(ISNUMBER(AK5),個人種目入力!C10,"")</f>
        <v/>
      </c>
      <c r="AM5" t="str">
        <f>IF(ISNUMBER(AK5),個人種目入力!D10,"")</f>
        <v/>
      </c>
      <c r="AN5" t="str">
        <f>IF(ISNUMBER(AK5),個人種目入力!E10,"")</f>
        <v/>
      </c>
      <c r="AO5" t="str">
        <f>IF(ISNUMBER(AK5),個人種目入力!G10,"")</f>
        <v/>
      </c>
      <c r="AP5" t="str">
        <f>IF(ISNUMBER(AK5),個人種目入力!H10,"")</f>
        <v/>
      </c>
      <c r="AR5">
        <f t="shared" si="46"/>
        <v>4</v>
      </c>
      <c r="AS5" t="str">
        <f t="shared" si="23"/>
        <v/>
      </c>
      <c r="AT5" t="str">
        <f t="shared" si="24"/>
        <v/>
      </c>
      <c r="AU5" t="str">
        <f t="shared" si="25"/>
        <v/>
      </c>
      <c r="AV5" t="str">
        <f t="shared" si="26"/>
        <v/>
      </c>
      <c r="AW5" t="str">
        <f t="shared" si="47"/>
        <v/>
      </c>
      <c r="AX5" t="str">
        <f t="shared" si="27"/>
        <v/>
      </c>
      <c r="AY5" t="str">
        <f t="shared" si="6"/>
        <v/>
      </c>
      <c r="AZ5" t="str">
        <f t="shared" si="6"/>
        <v/>
      </c>
      <c r="BA5" t="str">
        <f t="shared" si="48"/>
        <v/>
      </c>
      <c r="BB5" t="str">
        <f t="shared" si="48"/>
        <v/>
      </c>
      <c r="BD5" s="69" t="str">
        <f>IF(ISERR(SMALL($AS$2:$AS$51,4)),"",(SMALL($AS$2:$AS$51,4)))</f>
        <v/>
      </c>
      <c r="BE5" s="69" t="str">
        <f t="shared" si="28"/>
        <v/>
      </c>
      <c r="BF5" s="69" t="str">
        <f t="shared" si="29"/>
        <v/>
      </c>
      <c r="BG5" s="69" t="str">
        <f t="shared" si="30"/>
        <v/>
      </c>
      <c r="BH5" s="69" t="str">
        <f t="shared" si="31"/>
        <v/>
      </c>
      <c r="BI5" s="69" t="str">
        <f t="shared" si="32"/>
        <v/>
      </c>
      <c r="BJ5" s="69" t="str">
        <f t="shared" si="33"/>
        <v/>
      </c>
      <c r="BK5" s="69" t="str">
        <f t="shared" si="34"/>
        <v/>
      </c>
      <c r="BL5" s="69" t="str">
        <f t="shared" si="35"/>
        <v/>
      </c>
      <c r="BM5" s="69" t="str">
        <f t="shared" si="36"/>
        <v/>
      </c>
    </row>
    <row r="6" spans="1:65" x14ac:dyDescent="0.15">
      <c r="A6" t="str">
        <f>IF(D6="","",IF(COUNTIF($D$2:D6,D6)=1,MAX($A$2:A5)+1,INDEX($A$2:A5,MATCH(D6,$D$2:D5,0),1)))</f>
        <v/>
      </c>
      <c r="B6" t="str">
        <f>IF(D6="","",COUNTIF($D$2:D6,D6))</f>
        <v/>
      </c>
      <c r="C6" t="str">
        <f t="shared" si="37"/>
        <v/>
      </c>
      <c r="D6" t="str">
        <f>IF(個人種目入力!F11="女",個人種目入力!B11,"")</f>
        <v/>
      </c>
      <c r="E6" t="str">
        <f>IF(ISNUMBER(D6),個人種目入力!C11,"")</f>
        <v/>
      </c>
      <c r="F6" t="str">
        <f>IF(ISNUMBER(D6),個人種目入力!D11,"")</f>
        <v/>
      </c>
      <c r="G6" t="str">
        <f>IF(ISNUMBER(D6),個人種目入力!E11,"")</f>
        <v/>
      </c>
      <c r="H6" t="str">
        <f>IF(ISNUMBER(D6),個人種目入力!G11,"")</f>
        <v/>
      </c>
      <c r="I6" t="str">
        <f>IF(ISNUMBER(D6),個人種目入力!H11,"")</f>
        <v/>
      </c>
      <c r="K6">
        <f t="shared" si="38"/>
        <v>5</v>
      </c>
      <c r="L6" t="str">
        <f t="shared" si="39"/>
        <v/>
      </c>
      <c r="M6" t="str">
        <f t="shared" si="40"/>
        <v/>
      </c>
      <c r="N6" t="str">
        <f t="shared" si="41"/>
        <v/>
      </c>
      <c r="O6" t="str">
        <f t="shared" si="42"/>
        <v/>
      </c>
      <c r="P6" t="str">
        <f t="shared" si="43"/>
        <v/>
      </c>
      <c r="Q6" t="str">
        <f t="shared" si="44"/>
        <v/>
      </c>
      <c r="R6" t="str">
        <f t="shared" si="44"/>
        <v/>
      </c>
      <c r="S6" t="str">
        <f t="shared" si="44"/>
        <v/>
      </c>
      <c r="T6" t="str">
        <f t="shared" si="45"/>
        <v/>
      </c>
      <c r="U6" t="str">
        <f t="shared" si="45"/>
        <v/>
      </c>
      <c r="W6" s="69" t="str">
        <f>IF(ISERR(SMALL($L$2:$L$51,5)),"",(SMALL($L$2:$L$51,5)))</f>
        <v/>
      </c>
      <c r="X6" s="69" t="str">
        <f t="shared" si="13"/>
        <v/>
      </c>
      <c r="Y6" s="69" t="str">
        <f t="shared" si="14"/>
        <v/>
      </c>
      <c r="Z6" s="69" t="str">
        <f t="shared" si="15"/>
        <v/>
      </c>
      <c r="AA6" s="69" t="str">
        <f t="shared" si="16"/>
        <v/>
      </c>
      <c r="AB6" s="69" t="str">
        <f t="shared" si="17"/>
        <v/>
      </c>
      <c r="AC6" s="69" t="str">
        <f t="shared" si="18"/>
        <v/>
      </c>
      <c r="AD6" s="69" t="str">
        <f t="shared" si="19"/>
        <v/>
      </c>
      <c r="AE6" s="69" t="str">
        <f t="shared" si="20"/>
        <v/>
      </c>
      <c r="AF6" s="69" t="str">
        <f t="shared" si="21"/>
        <v/>
      </c>
      <c r="AH6" t="str">
        <f>IF(AK6="","",IF(COUNTIF($AK$2:AK6,AK6)=1,MAX($AH$2:AH5)+1,INDEX($AH$2:AH5,MATCH(AK6,$AK$2:AK5,0),1)))</f>
        <v/>
      </c>
      <c r="AI6" t="str">
        <f>IF(AK6="","",COUNTIF($AK$2:AK6,AK6))</f>
        <v/>
      </c>
      <c r="AJ6" t="str">
        <f t="shared" si="22"/>
        <v/>
      </c>
      <c r="AK6" t="str">
        <f>IF(個人種目入力!F11="男",個人種目入力!B11,"")</f>
        <v/>
      </c>
      <c r="AL6" t="str">
        <f>IF(ISNUMBER(AK6),個人種目入力!C11,"")</f>
        <v/>
      </c>
      <c r="AM6" t="str">
        <f>IF(ISNUMBER(AK6),個人種目入力!D11,"")</f>
        <v/>
      </c>
      <c r="AN6" t="str">
        <f>IF(ISNUMBER(AK6),個人種目入力!E11,"")</f>
        <v/>
      </c>
      <c r="AO6" t="str">
        <f>IF(ISNUMBER(AK6),個人種目入力!G11,"")</f>
        <v/>
      </c>
      <c r="AP6" t="str">
        <f>IF(ISNUMBER(AK6),個人種目入力!H11,"")</f>
        <v/>
      </c>
      <c r="AR6">
        <f t="shared" si="46"/>
        <v>5</v>
      </c>
      <c r="AS6" t="str">
        <f t="shared" si="23"/>
        <v/>
      </c>
      <c r="AT6" t="str">
        <f t="shared" si="24"/>
        <v/>
      </c>
      <c r="AU6" t="str">
        <f t="shared" si="25"/>
        <v/>
      </c>
      <c r="AV6" t="str">
        <f t="shared" si="26"/>
        <v/>
      </c>
      <c r="AW6" t="str">
        <f t="shared" si="47"/>
        <v/>
      </c>
      <c r="AX6" t="str">
        <f t="shared" si="27"/>
        <v/>
      </c>
      <c r="AY6" t="str">
        <f t="shared" si="6"/>
        <v/>
      </c>
      <c r="AZ6" t="str">
        <f t="shared" si="6"/>
        <v/>
      </c>
      <c r="BA6" t="str">
        <f t="shared" si="48"/>
        <v/>
      </c>
      <c r="BB6" t="str">
        <f t="shared" si="48"/>
        <v/>
      </c>
      <c r="BD6" s="69" t="str">
        <f>IF(ISERR(SMALL($AS$2:$AS$51,5)),"",(SMALL($AS$2:$AS$51,5)))</f>
        <v/>
      </c>
      <c r="BE6" s="69" t="str">
        <f t="shared" si="28"/>
        <v/>
      </c>
      <c r="BF6" s="69" t="str">
        <f t="shared" si="29"/>
        <v/>
      </c>
      <c r="BG6" s="69" t="str">
        <f t="shared" si="30"/>
        <v/>
      </c>
      <c r="BH6" s="69" t="str">
        <f t="shared" si="31"/>
        <v/>
      </c>
      <c r="BI6" s="69" t="str">
        <f t="shared" si="32"/>
        <v/>
      </c>
      <c r="BJ6" s="69" t="str">
        <f t="shared" si="33"/>
        <v/>
      </c>
      <c r="BK6" s="69" t="str">
        <f t="shared" si="34"/>
        <v/>
      </c>
      <c r="BL6" s="69" t="str">
        <f t="shared" si="35"/>
        <v/>
      </c>
      <c r="BM6" s="69" t="str">
        <f t="shared" si="36"/>
        <v/>
      </c>
    </row>
    <row r="7" spans="1:65" x14ac:dyDescent="0.15">
      <c r="A7" t="str">
        <f>IF(D7="","",IF(COUNTIF($D$2:D7,D7)=1,MAX($A$2:A6)+1,INDEX($A$2:A6,MATCH(D7,$D$2:D6,0),1)))</f>
        <v/>
      </c>
      <c r="B7" t="str">
        <f>IF(D7="","",COUNTIF($D$2:D7,D7))</f>
        <v/>
      </c>
      <c r="C7" t="str">
        <f t="shared" si="37"/>
        <v/>
      </c>
      <c r="D7" t="str">
        <f>IF(個人種目入力!F12="女",個人種目入力!B12,"")</f>
        <v/>
      </c>
      <c r="E7" t="str">
        <f>IF(ISNUMBER(D7),個人種目入力!C12,"")</f>
        <v/>
      </c>
      <c r="F7" t="str">
        <f>IF(ISNUMBER(D7),個人種目入力!D12,"")</f>
        <v/>
      </c>
      <c r="G7" t="str">
        <f>IF(ISNUMBER(D7),個人種目入力!E12,"")</f>
        <v/>
      </c>
      <c r="H7" t="str">
        <f>IF(ISNUMBER(D7),個人種目入力!G12,"")</f>
        <v/>
      </c>
      <c r="I7" t="str">
        <f>IF(ISNUMBER(D7),個人種目入力!H12,"")</f>
        <v/>
      </c>
      <c r="K7">
        <f t="shared" si="38"/>
        <v>6</v>
      </c>
      <c r="L7" t="str">
        <f t="shared" si="39"/>
        <v/>
      </c>
      <c r="M7" t="str">
        <f t="shared" si="40"/>
        <v/>
      </c>
      <c r="N7" t="str">
        <f t="shared" si="41"/>
        <v/>
      </c>
      <c r="O7" t="str">
        <f t="shared" si="42"/>
        <v/>
      </c>
      <c r="P7" t="str">
        <f t="shared" si="43"/>
        <v/>
      </c>
      <c r="Q7" t="str">
        <f t="shared" si="44"/>
        <v/>
      </c>
      <c r="R7" t="str">
        <f t="shared" si="44"/>
        <v/>
      </c>
      <c r="S7" t="str">
        <f t="shared" si="44"/>
        <v/>
      </c>
      <c r="T7" t="str">
        <f t="shared" si="45"/>
        <v/>
      </c>
      <c r="U7" t="str">
        <f t="shared" si="45"/>
        <v/>
      </c>
      <c r="W7" s="69" t="str">
        <f>IF(ISERR(SMALL($L$2:$L$51,6)),"",(SMALL($L$2:$L$51,6)))</f>
        <v/>
      </c>
      <c r="X7" s="69" t="str">
        <f t="shared" si="13"/>
        <v/>
      </c>
      <c r="Y7" s="69" t="str">
        <f t="shared" si="14"/>
        <v/>
      </c>
      <c r="Z7" s="69" t="str">
        <f t="shared" si="15"/>
        <v/>
      </c>
      <c r="AA7" s="69" t="str">
        <f t="shared" si="16"/>
        <v/>
      </c>
      <c r="AB7" s="69" t="str">
        <f t="shared" si="17"/>
        <v/>
      </c>
      <c r="AC7" s="69" t="str">
        <f t="shared" si="18"/>
        <v/>
      </c>
      <c r="AD7" s="69" t="str">
        <f t="shared" si="19"/>
        <v/>
      </c>
      <c r="AE7" s="69" t="str">
        <f t="shared" si="20"/>
        <v/>
      </c>
      <c r="AF7" s="69" t="str">
        <f t="shared" si="21"/>
        <v/>
      </c>
      <c r="AH7" t="str">
        <f>IF(AK7="","",IF(COUNTIF($AK$2:AK7,AK7)=1,MAX($AH$2:AH6)+1,INDEX($AH$2:AH6,MATCH(AK7,$AK$2:AK6,0),1)))</f>
        <v/>
      </c>
      <c r="AI7" t="str">
        <f>IF(AK7="","",COUNTIF($AK$2:AK7,AK7))</f>
        <v/>
      </c>
      <c r="AJ7" t="str">
        <f t="shared" si="22"/>
        <v/>
      </c>
      <c r="AK7" t="str">
        <f>IF(個人種目入力!F12="男",個人種目入力!B12,"")</f>
        <v/>
      </c>
      <c r="AL7" t="str">
        <f>IF(ISNUMBER(AK7),個人種目入力!C12,"")</f>
        <v/>
      </c>
      <c r="AM7" t="str">
        <f>IF(ISNUMBER(AK7),個人種目入力!D12,"")</f>
        <v/>
      </c>
      <c r="AN7" t="str">
        <f>IF(ISNUMBER(AK7),個人種目入力!E12,"")</f>
        <v/>
      </c>
      <c r="AO7" t="str">
        <f>IF(ISNUMBER(AK7),個人種目入力!G12,"")</f>
        <v/>
      </c>
      <c r="AP7" t="str">
        <f>IF(ISNUMBER(AK7),個人種目入力!H12,"")</f>
        <v/>
      </c>
      <c r="AR7">
        <f t="shared" si="46"/>
        <v>6</v>
      </c>
      <c r="AS7" t="str">
        <f t="shared" ref="AS7:AS51" si="49">IF(ISNA(VLOOKUP(AR7,$AH$2:$AP$138,4,0)),"",VLOOKUP(AR7,$AH$2:$AP$138,4,0))</f>
        <v/>
      </c>
      <c r="AT7" t="str">
        <f t="shared" ref="AT7:AT51" si="50">IF(ISNA(VLOOKUP(AR7,$AH$2:$AP$138,5,0)),"",VLOOKUP(AR7,$AH$2:$AP$138,5,0))</f>
        <v/>
      </c>
      <c r="AU7" t="str">
        <f t="shared" ref="AU7:AU51" si="51">IF(ISNA(VLOOKUP(AR7,$AH$2:$AP$138,6,0)),"",VLOOKUP(AR7,$AH$2:$AP$138,6,0))</f>
        <v/>
      </c>
      <c r="AV7" t="str">
        <f t="shared" ref="AV7:AV51" si="52">IF(ISNA(VLOOKUP(AR7,$AH$2:$AP$138,7,0)),"",VLOOKUP(AR7,$AH$2:$AP$138,7,0))</f>
        <v/>
      </c>
      <c r="AW7" t="str">
        <f t="shared" ref="AW7:AW51" si="53">IF(ISNA(VLOOKUP(AR7,$AH$2:$AP$138,8,0)),"",VLOOKUP(AR7,$AH$2:$AP$138,8,0))</f>
        <v/>
      </c>
      <c r="AX7" t="str">
        <f t="shared" si="27"/>
        <v/>
      </c>
      <c r="AY7" t="str">
        <f t="shared" si="6"/>
        <v/>
      </c>
      <c r="AZ7" t="str">
        <f t="shared" si="6"/>
        <v/>
      </c>
      <c r="BA7" t="str">
        <f t="shared" si="48"/>
        <v/>
      </c>
      <c r="BB7" t="str">
        <f t="shared" si="48"/>
        <v/>
      </c>
      <c r="BD7" s="69" t="str">
        <f>IF(ISERR(SMALL($AS$2:$AS$51,6)),"",(SMALL($AS$2:$AS$51,6)))</f>
        <v/>
      </c>
      <c r="BE7" s="69" t="str">
        <f t="shared" si="28"/>
        <v/>
      </c>
      <c r="BF7" s="69" t="str">
        <f t="shared" si="29"/>
        <v/>
      </c>
      <c r="BG7" s="69" t="str">
        <f t="shared" si="30"/>
        <v/>
      </c>
      <c r="BH7" s="69" t="str">
        <f t="shared" si="31"/>
        <v/>
      </c>
      <c r="BI7" s="69" t="str">
        <f t="shared" si="32"/>
        <v/>
      </c>
      <c r="BJ7" s="69" t="str">
        <f t="shared" si="33"/>
        <v/>
      </c>
      <c r="BK7" s="69" t="str">
        <f t="shared" si="34"/>
        <v/>
      </c>
      <c r="BL7" s="69" t="str">
        <f t="shared" si="35"/>
        <v/>
      </c>
      <c r="BM7" s="69" t="str">
        <f t="shared" si="36"/>
        <v/>
      </c>
    </row>
    <row r="8" spans="1:65" x14ac:dyDescent="0.15">
      <c r="A8" t="str">
        <f>IF(D8="","",IF(COUNTIF($D$2:D8,D8)=1,MAX($A$2:A7)+1,INDEX($A$2:A7,MATCH(D8,$D$2:D7,0),1)))</f>
        <v/>
      </c>
      <c r="B8" t="str">
        <f>IF(D8="","",COUNTIF($D$2:D8,D8))</f>
        <v/>
      </c>
      <c r="C8" t="str">
        <f t="shared" si="37"/>
        <v/>
      </c>
      <c r="D8" t="str">
        <f>IF(個人種目入力!F13="女",個人種目入力!B13,"")</f>
        <v/>
      </c>
      <c r="E8" t="str">
        <f>IF(ISNUMBER(D8),個人種目入力!C13,"")</f>
        <v/>
      </c>
      <c r="F8" t="str">
        <f>IF(ISNUMBER(D8),個人種目入力!D13,"")</f>
        <v/>
      </c>
      <c r="G8" t="str">
        <f>IF(ISNUMBER(D8),個人種目入力!E13,"")</f>
        <v/>
      </c>
      <c r="H8" t="str">
        <f>IF(ISNUMBER(D8),個人種目入力!G13,"")</f>
        <v/>
      </c>
      <c r="I8" t="str">
        <f>IF(ISNUMBER(D8),個人種目入力!H13,"")</f>
        <v/>
      </c>
      <c r="K8">
        <f t="shared" si="38"/>
        <v>7</v>
      </c>
      <c r="L8" t="str">
        <f t="shared" si="39"/>
        <v/>
      </c>
      <c r="M8" t="str">
        <f t="shared" si="40"/>
        <v/>
      </c>
      <c r="N8" t="str">
        <f t="shared" si="41"/>
        <v/>
      </c>
      <c r="O8" t="str">
        <f t="shared" si="42"/>
        <v/>
      </c>
      <c r="P8" t="str">
        <f t="shared" si="43"/>
        <v/>
      </c>
      <c r="Q8" t="str">
        <f t="shared" si="44"/>
        <v/>
      </c>
      <c r="R8" t="str">
        <f t="shared" si="44"/>
        <v/>
      </c>
      <c r="S8" t="str">
        <f t="shared" si="44"/>
        <v/>
      </c>
      <c r="T8" t="str">
        <f t="shared" si="45"/>
        <v/>
      </c>
      <c r="U8" t="str">
        <f t="shared" si="45"/>
        <v/>
      </c>
      <c r="W8" s="69" t="str">
        <f>IF(ISERR(SMALL($L$2:$L$51,7)),"",(SMALL($L$2:$L$51,7)))</f>
        <v/>
      </c>
      <c r="X8" s="69" t="str">
        <f t="shared" si="13"/>
        <v/>
      </c>
      <c r="Y8" s="69" t="str">
        <f t="shared" si="14"/>
        <v/>
      </c>
      <c r="Z8" s="69" t="str">
        <f t="shared" si="15"/>
        <v/>
      </c>
      <c r="AA8" s="69" t="str">
        <f t="shared" si="16"/>
        <v/>
      </c>
      <c r="AB8" s="69" t="str">
        <f t="shared" si="17"/>
        <v/>
      </c>
      <c r="AC8" s="69" t="str">
        <f t="shared" si="18"/>
        <v/>
      </c>
      <c r="AD8" s="69" t="str">
        <f t="shared" si="19"/>
        <v/>
      </c>
      <c r="AE8" s="69" t="str">
        <f t="shared" si="20"/>
        <v/>
      </c>
      <c r="AF8" s="69" t="str">
        <f t="shared" si="21"/>
        <v/>
      </c>
      <c r="AH8" t="str">
        <f>IF(AK8="","",IF(COUNTIF($AK$2:AK8,AK8)=1,MAX($AH$2:AH7)+1,INDEX($AH$2:AH7,MATCH(AK8,$AK$2:AK7,0),1)))</f>
        <v/>
      </c>
      <c r="AI8" t="str">
        <f>IF(AK8="","",COUNTIF($AK$2:AK8,AK8))</f>
        <v/>
      </c>
      <c r="AJ8" t="str">
        <f t="shared" si="22"/>
        <v/>
      </c>
      <c r="AK8" t="str">
        <f>IF(個人種目入力!F13="男",個人種目入力!B13,"")</f>
        <v/>
      </c>
      <c r="AL8" t="str">
        <f>IF(ISNUMBER(AK8),個人種目入力!C13,"")</f>
        <v/>
      </c>
      <c r="AM8" t="str">
        <f>IF(ISNUMBER(AK8),個人種目入力!D13,"")</f>
        <v/>
      </c>
      <c r="AN8" t="str">
        <f>IF(ISNUMBER(AK8),個人種目入力!E13,"")</f>
        <v/>
      </c>
      <c r="AO8" t="str">
        <f>IF(ISNUMBER(AK8),個人種目入力!G13,"")</f>
        <v/>
      </c>
      <c r="AP8" t="str">
        <f>IF(ISNUMBER(AK8),個人種目入力!H13,"")</f>
        <v/>
      </c>
      <c r="AR8">
        <f t="shared" si="46"/>
        <v>7</v>
      </c>
      <c r="AS8" t="str">
        <f t="shared" si="49"/>
        <v/>
      </c>
      <c r="AT8" t="str">
        <f t="shared" si="50"/>
        <v/>
      </c>
      <c r="AU8" t="str">
        <f t="shared" si="51"/>
        <v/>
      </c>
      <c r="AV8" t="str">
        <f t="shared" si="52"/>
        <v/>
      </c>
      <c r="AW8" t="str">
        <f t="shared" si="53"/>
        <v/>
      </c>
      <c r="AX8" t="str">
        <f t="shared" si="27"/>
        <v/>
      </c>
      <c r="AY8" t="str">
        <f t="shared" si="6"/>
        <v/>
      </c>
      <c r="AZ8" t="str">
        <f t="shared" si="6"/>
        <v/>
      </c>
      <c r="BA8" t="str">
        <f t="shared" si="48"/>
        <v/>
      </c>
      <c r="BB8" t="str">
        <f t="shared" si="48"/>
        <v/>
      </c>
      <c r="BD8" s="69" t="str">
        <f>IF(ISERR(SMALL($AS$2:$AS$51,7)),"",(SMALL($AS$2:$AS$51,7)))</f>
        <v/>
      </c>
      <c r="BE8" s="69" t="str">
        <f t="shared" si="28"/>
        <v/>
      </c>
      <c r="BF8" s="69" t="str">
        <f t="shared" si="29"/>
        <v/>
      </c>
      <c r="BG8" s="69" t="str">
        <f t="shared" si="30"/>
        <v/>
      </c>
      <c r="BH8" s="69" t="str">
        <f t="shared" si="31"/>
        <v/>
      </c>
      <c r="BI8" s="69" t="str">
        <f t="shared" si="32"/>
        <v/>
      </c>
      <c r="BJ8" s="69" t="str">
        <f t="shared" si="33"/>
        <v/>
      </c>
      <c r="BK8" s="69" t="str">
        <f t="shared" si="34"/>
        <v/>
      </c>
      <c r="BL8" s="69" t="str">
        <f t="shared" si="35"/>
        <v/>
      </c>
      <c r="BM8" s="69" t="str">
        <f t="shared" si="36"/>
        <v/>
      </c>
    </row>
    <row r="9" spans="1:65" x14ac:dyDescent="0.15">
      <c r="A9" t="str">
        <f>IF(D9="","",IF(COUNTIF($D$2:D9,D9)=1,MAX($A$2:A8)+1,INDEX($A$2:A8,MATCH(D9,$D$2:D8,0),1)))</f>
        <v/>
      </c>
      <c r="B9" t="str">
        <f>IF(D9="","",COUNTIF($D$2:D9,D9))</f>
        <v/>
      </c>
      <c r="C9" t="str">
        <f t="shared" si="37"/>
        <v/>
      </c>
      <c r="D9" t="str">
        <f>IF(個人種目入力!F14="女",個人種目入力!B14,"")</f>
        <v/>
      </c>
      <c r="E9" t="str">
        <f>IF(ISNUMBER(D9),個人種目入力!C14,"")</f>
        <v/>
      </c>
      <c r="F9" t="str">
        <f>IF(ISNUMBER(D9),個人種目入力!D14,"")</f>
        <v/>
      </c>
      <c r="G9" t="str">
        <f>IF(ISNUMBER(D9),個人種目入力!E14,"")</f>
        <v/>
      </c>
      <c r="H9" t="str">
        <f>IF(ISNUMBER(D9),個人種目入力!G14,"")</f>
        <v/>
      </c>
      <c r="I9" t="str">
        <f>IF(ISNUMBER(D9),個人種目入力!H14,"")</f>
        <v/>
      </c>
      <c r="K9">
        <f t="shared" si="38"/>
        <v>8</v>
      </c>
      <c r="L9" t="str">
        <f t="shared" si="39"/>
        <v/>
      </c>
      <c r="M9" t="str">
        <f t="shared" si="40"/>
        <v/>
      </c>
      <c r="N9" t="str">
        <f t="shared" si="41"/>
        <v/>
      </c>
      <c r="O9" t="str">
        <f t="shared" si="42"/>
        <v/>
      </c>
      <c r="P9" t="str">
        <f t="shared" si="43"/>
        <v/>
      </c>
      <c r="Q9" t="str">
        <f t="shared" si="44"/>
        <v/>
      </c>
      <c r="R9" t="str">
        <f t="shared" si="44"/>
        <v/>
      </c>
      <c r="S9" t="str">
        <f t="shared" si="44"/>
        <v/>
      </c>
      <c r="T9" t="str">
        <f t="shared" si="45"/>
        <v/>
      </c>
      <c r="U9" t="str">
        <f t="shared" si="45"/>
        <v/>
      </c>
      <c r="W9" s="69" t="str">
        <f>IF(ISERR(SMALL($L$2:$L$51,8)),"",(SMALL($L$2:$L$51,8)))</f>
        <v/>
      </c>
      <c r="X9" s="69" t="str">
        <f t="shared" si="13"/>
        <v/>
      </c>
      <c r="Y9" s="69" t="str">
        <f t="shared" si="14"/>
        <v/>
      </c>
      <c r="Z9" s="69" t="str">
        <f t="shared" si="15"/>
        <v/>
      </c>
      <c r="AA9" s="69" t="str">
        <f t="shared" si="16"/>
        <v/>
      </c>
      <c r="AB9" s="69" t="str">
        <f t="shared" si="17"/>
        <v/>
      </c>
      <c r="AC9" s="69" t="str">
        <f t="shared" si="18"/>
        <v/>
      </c>
      <c r="AD9" s="69" t="str">
        <f t="shared" si="19"/>
        <v/>
      </c>
      <c r="AE9" s="69" t="str">
        <f t="shared" si="20"/>
        <v/>
      </c>
      <c r="AF9" s="69" t="str">
        <f t="shared" si="21"/>
        <v/>
      </c>
      <c r="AH9" t="str">
        <f>IF(AK9="","",IF(COUNTIF($AK$2:AK9,AK9)=1,MAX($AH$2:AH8)+1,INDEX($AH$2:AH8,MATCH(AK9,$AK$2:AK8,0),1)))</f>
        <v/>
      </c>
      <c r="AI9" t="str">
        <f>IF(AK9="","",COUNTIF($AK$2:AK9,AK9))</f>
        <v/>
      </c>
      <c r="AJ9" t="str">
        <f t="shared" si="22"/>
        <v/>
      </c>
      <c r="AK9" t="str">
        <f>IF(個人種目入力!F14="男",個人種目入力!B14,"")</f>
        <v/>
      </c>
      <c r="AL9" t="str">
        <f>IF(ISNUMBER(AK9),個人種目入力!C14,"")</f>
        <v/>
      </c>
      <c r="AM9" t="str">
        <f>IF(ISNUMBER(AK9),個人種目入力!D14,"")</f>
        <v/>
      </c>
      <c r="AN9" t="str">
        <f>IF(ISNUMBER(AK9),個人種目入力!E14,"")</f>
        <v/>
      </c>
      <c r="AO9" t="str">
        <f>IF(ISNUMBER(AK9),個人種目入力!G14,"")</f>
        <v/>
      </c>
      <c r="AP9" t="str">
        <f>IF(ISNUMBER(AK9),個人種目入力!H14,"")</f>
        <v/>
      </c>
      <c r="AR9">
        <f t="shared" si="46"/>
        <v>8</v>
      </c>
      <c r="AS9" t="str">
        <f t="shared" si="49"/>
        <v/>
      </c>
      <c r="AT9" t="str">
        <f t="shared" si="50"/>
        <v/>
      </c>
      <c r="AU9" t="str">
        <f t="shared" si="51"/>
        <v/>
      </c>
      <c r="AV9" t="str">
        <f t="shared" si="52"/>
        <v/>
      </c>
      <c r="AW9" t="str">
        <f t="shared" si="53"/>
        <v/>
      </c>
      <c r="AX9" t="str">
        <f t="shared" si="27"/>
        <v/>
      </c>
      <c r="AY9" t="str">
        <f t="shared" si="6"/>
        <v/>
      </c>
      <c r="AZ9" t="str">
        <f t="shared" si="6"/>
        <v/>
      </c>
      <c r="BA9" t="str">
        <f t="shared" si="48"/>
        <v/>
      </c>
      <c r="BB9" t="str">
        <f t="shared" si="48"/>
        <v/>
      </c>
      <c r="BD9" s="69" t="str">
        <f>IF(ISERR(SMALL($AS$2:$AS$51,8)),"",(SMALL($AS$2:$AS$51,8)))</f>
        <v/>
      </c>
      <c r="BE9" s="69" t="str">
        <f t="shared" si="28"/>
        <v/>
      </c>
      <c r="BF9" s="69" t="str">
        <f t="shared" si="29"/>
        <v/>
      </c>
      <c r="BG9" s="69" t="str">
        <f t="shared" si="30"/>
        <v/>
      </c>
      <c r="BH9" s="69" t="str">
        <f t="shared" si="31"/>
        <v/>
      </c>
      <c r="BI9" s="69" t="str">
        <f t="shared" si="32"/>
        <v/>
      </c>
      <c r="BJ9" s="69" t="str">
        <f t="shared" si="33"/>
        <v/>
      </c>
      <c r="BK9" s="69" t="str">
        <f t="shared" si="34"/>
        <v/>
      </c>
      <c r="BL9" s="69" t="str">
        <f t="shared" si="35"/>
        <v/>
      </c>
      <c r="BM9" s="69" t="str">
        <f t="shared" si="36"/>
        <v/>
      </c>
    </row>
    <row r="10" spans="1:65" x14ac:dyDescent="0.15">
      <c r="A10" t="str">
        <f>IF(D10="","",IF(COUNTIF($D$2:D10,D10)=1,MAX($A$2:A9)+1,INDEX($A$2:A9,MATCH(D10,$D$2:D9,0),1)))</f>
        <v/>
      </c>
      <c r="B10" t="str">
        <f>IF(D10="","",COUNTIF($D$2:D10,D10))</f>
        <v/>
      </c>
      <c r="C10" t="str">
        <f t="shared" si="37"/>
        <v/>
      </c>
      <c r="D10" t="str">
        <f>IF(個人種目入力!F15="女",個人種目入力!B15,"")</f>
        <v/>
      </c>
      <c r="E10" t="str">
        <f>IF(ISNUMBER(D10),個人種目入力!C15,"")</f>
        <v/>
      </c>
      <c r="F10" t="str">
        <f>IF(ISNUMBER(D10),個人種目入力!D15,"")</f>
        <v/>
      </c>
      <c r="G10" t="str">
        <f>IF(ISNUMBER(D10),個人種目入力!E15,"")</f>
        <v/>
      </c>
      <c r="H10" t="str">
        <f>IF(ISNUMBER(D10),個人種目入力!G15,"")</f>
        <v/>
      </c>
      <c r="I10" t="str">
        <f>IF(ISNUMBER(D10),個人種目入力!H15,"")</f>
        <v/>
      </c>
      <c r="K10">
        <f t="shared" si="38"/>
        <v>9</v>
      </c>
      <c r="L10" t="str">
        <f t="shared" si="39"/>
        <v/>
      </c>
      <c r="M10" t="str">
        <f t="shared" si="40"/>
        <v/>
      </c>
      <c r="N10" t="str">
        <f t="shared" si="41"/>
        <v/>
      </c>
      <c r="O10" t="str">
        <f t="shared" si="42"/>
        <v/>
      </c>
      <c r="P10" t="str">
        <f t="shared" si="43"/>
        <v/>
      </c>
      <c r="Q10" t="str">
        <f t="shared" si="44"/>
        <v/>
      </c>
      <c r="R10" t="str">
        <f t="shared" si="44"/>
        <v/>
      </c>
      <c r="S10" t="str">
        <f t="shared" si="44"/>
        <v/>
      </c>
      <c r="T10" t="str">
        <f t="shared" si="45"/>
        <v/>
      </c>
      <c r="U10" t="str">
        <f t="shared" si="45"/>
        <v/>
      </c>
      <c r="W10" s="69" t="str">
        <f>IF(ISERR(SMALL($L$2:$L$51,9)),"",(SMALL($L$2:$L$51,9)))</f>
        <v/>
      </c>
      <c r="X10" s="69" t="str">
        <f t="shared" si="13"/>
        <v/>
      </c>
      <c r="Y10" s="69" t="str">
        <f t="shared" si="14"/>
        <v/>
      </c>
      <c r="Z10" s="69" t="str">
        <f t="shared" si="15"/>
        <v/>
      </c>
      <c r="AA10" s="69" t="str">
        <f t="shared" si="16"/>
        <v/>
      </c>
      <c r="AB10" s="69" t="str">
        <f t="shared" si="17"/>
        <v/>
      </c>
      <c r="AC10" s="69" t="str">
        <f t="shared" si="18"/>
        <v/>
      </c>
      <c r="AD10" s="69" t="str">
        <f t="shared" si="19"/>
        <v/>
      </c>
      <c r="AE10" s="69" t="str">
        <f t="shared" si="20"/>
        <v/>
      </c>
      <c r="AF10" s="69" t="str">
        <f t="shared" si="21"/>
        <v/>
      </c>
      <c r="AH10" t="str">
        <f>IF(AK10="","",IF(COUNTIF($AK$2:AK10,AK10)=1,MAX($AH$2:AH9)+1,INDEX($AH$2:AH9,MATCH(AK10,$AK$2:AK9,0),1)))</f>
        <v/>
      </c>
      <c r="AI10" t="str">
        <f>IF(AK10="","",COUNTIF($AK$2:AK10,AK10))</f>
        <v/>
      </c>
      <c r="AJ10" t="str">
        <f t="shared" si="22"/>
        <v/>
      </c>
      <c r="AK10" t="str">
        <f>IF(個人種目入力!F15="男",個人種目入力!B15,"")</f>
        <v/>
      </c>
      <c r="AL10" t="str">
        <f>IF(ISNUMBER(AK10),個人種目入力!C15,"")</f>
        <v/>
      </c>
      <c r="AM10" t="str">
        <f>IF(ISNUMBER(AK10),個人種目入力!D15,"")</f>
        <v/>
      </c>
      <c r="AN10" t="str">
        <f>IF(ISNUMBER(AK10),個人種目入力!E15,"")</f>
        <v/>
      </c>
      <c r="AO10" t="str">
        <f>IF(ISNUMBER(AK10),個人種目入力!G15,"")</f>
        <v/>
      </c>
      <c r="AP10" t="str">
        <f>IF(ISNUMBER(AK10),個人種目入力!H15,"")</f>
        <v/>
      </c>
      <c r="AR10">
        <f t="shared" si="46"/>
        <v>9</v>
      </c>
      <c r="AS10" t="str">
        <f t="shared" si="49"/>
        <v/>
      </c>
      <c r="AT10" t="str">
        <f t="shared" si="50"/>
        <v/>
      </c>
      <c r="AU10" t="str">
        <f t="shared" si="51"/>
        <v/>
      </c>
      <c r="AV10" t="str">
        <f t="shared" si="52"/>
        <v/>
      </c>
      <c r="AW10" t="str">
        <f t="shared" si="53"/>
        <v/>
      </c>
      <c r="AX10" t="str">
        <f t="shared" si="27"/>
        <v/>
      </c>
      <c r="AY10" t="str">
        <f t="shared" si="6"/>
        <v/>
      </c>
      <c r="AZ10" t="str">
        <f t="shared" si="6"/>
        <v/>
      </c>
      <c r="BA10" t="str">
        <f t="shared" si="48"/>
        <v/>
      </c>
      <c r="BB10" t="str">
        <f t="shared" si="48"/>
        <v/>
      </c>
      <c r="BD10" s="69" t="str">
        <f>IF(ISERR(SMALL($AS$2:$AS$51,9)),"",(SMALL($AS$2:$AS$51,9)))</f>
        <v/>
      </c>
      <c r="BE10" s="69" t="str">
        <f t="shared" si="28"/>
        <v/>
      </c>
      <c r="BF10" s="69" t="str">
        <f t="shared" si="29"/>
        <v/>
      </c>
      <c r="BG10" s="69" t="str">
        <f t="shared" si="30"/>
        <v/>
      </c>
      <c r="BH10" s="69" t="str">
        <f t="shared" si="31"/>
        <v/>
      </c>
      <c r="BI10" s="69" t="str">
        <f t="shared" si="32"/>
        <v/>
      </c>
      <c r="BJ10" s="69" t="str">
        <f t="shared" si="33"/>
        <v/>
      </c>
      <c r="BK10" s="69" t="str">
        <f t="shared" si="34"/>
        <v/>
      </c>
      <c r="BL10" s="69" t="str">
        <f t="shared" si="35"/>
        <v/>
      </c>
      <c r="BM10" s="69" t="str">
        <f t="shared" si="36"/>
        <v/>
      </c>
    </row>
    <row r="11" spans="1:65" x14ac:dyDescent="0.15">
      <c r="A11" t="str">
        <f>IF(D11="","",IF(COUNTIF($D$2:D11,D11)=1,MAX($A$2:A10)+1,INDEX($A$2:A10,MATCH(D11,$D$2:D10,0),1)))</f>
        <v/>
      </c>
      <c r="B11" t="str">
        <f>IF(D11="","",COUNTIF($D$2:D11,D11))</f>
        <v/>
      </c>
      <c r="C11" t="str">
        <f t="shared" si="37"/>
        <v/>
      </c>
      <c r="D11" t="str">
        <f>IF(個人種目入力!F16="女",個人種目入力!B16,"")</f>
        <v/>
      </c>
      <c r="E11" t="str">
        <f>IF(ISNUMBER(D11),個人種目入力!C16,"")</f>
        <v/>
      </c>
      <c r="F11" t="str">
        <f>IF(ISNUMBER(D11),個人種目入力!D16,"")</f>
        <v/>
      </c>
      <c r="G11" t="str">
        <f>IF(ISNUMBER(D11),個人種目入力!E16,"")</f>
        <v/>
      </c>
      <c r="H11" t="str">
        <f>IF(ISNUMBER(D11),個人種目入力!G16,"")</f>
        <v/>
      </c>
      <c r="I11" t="str">
        <f>IF(ISNUMBER(D11),個人種目入力!H16,"")</f>
        <v/>
      </c>
      <c r="K11">
        <f t="shared" si="38"/>
        <v>10</v>
      </c>
      <c r="L11" t="str">
        <f t="shared" si="39"/>
        <v/>
      </c>
      <c r="M11" t="str">
        <f t="shared" si="40"/>
        <v/>
      </c>
      <c r="N11" t="str">
        <f t="shared" si="41"/>
        <v/>
      </c>
      <c r="O11" t="str">
        <f t="shared" si="42"/>
        <v/>
      </c>
      <c r="P11" t="str">
        <f t="shared" si="43"/>
        <v/>
      </c>
      <c r="Q11" t="str">
        <f t="shared" si="44"/>
        <v/>
      </c>
      <c r="R11" t="str">
        <f t="shared" si="44"/>
        <v/>
      </c>
      <c r="S11" t="str">
        <f t="shared" si="44"/>
        <v/>
      </c>
      <c r="T11" t="str">
        <f t="shared" si="45"/>
        <v/>
      </c>
      <c r="U11" t="str">
        <f t="shared" si="45"/>
        <v/>
      </c>
      <c r="W11" s="69" t="str">
        <f>IF(ISERR(SMALL($L$2:$L$51,10)),"",(SMALL($L$2:$L$51,10)))</f>
        <v/>
      </c>
      <c r="X11" s="69" t="str">
        <f t="shared" si="13"/>
        <v/>
      </c>
      <c r="Y11" s="69" t="str">
        <f t="shared" si="14"/>
        <v/>
      </c>
      <c r="Z11" s="69" t="str">
        <f t="shared" si="15"/>
        <v/>
      </c>
      <c r="AA11" s="69" t="str">
        <f t="shared" si="16"/>
        <v/>
      </c>
      <c r="AB11" s="69" t="str">
        <f t="shared" si="17"/>
        <v/>
      </c>
      <c r="AC11" s="69" t="str">
        <f t="shared" si="18"/>
        <v/>
      </c>
      <c r="AD11" s="69" t="str">
        <f t="shared" si="19"/>
        <v/>
      </c>
      <c r="AE11" s="69" t="str">
        <f t="shared" si="20"/>
        <v/>
      </c>
      <c r="AF11" s="69" t="str">
        <f t="shared" si="21"/>
        <v/>
      </c>
      <c r="AH11" t="str">
        <f>IF(AK11="","",IF(COUNTIF($AK$2:AK11,AK11)=1,MAX($AH$2:AH10)+1,INDEX($AH$2:AH10,MATCH(AK11,$AK$2:AK10,0),1)))</f>
        <v/>
      </c>
      <c r="AI11" t="str">
        <f>IF(AK11="","",COUNTIF($AK$2:AK11,AK11))</f>
        <v/>
      </c>
      <c r="AJ11" t="str">
        <f t="shared" si="22"/>
        <v/>
      </c>
      <c r="AK11" t="str">
        <f>IF(個人種目入力!F16="男",個人種目入力!B16,"")</f>
        <v/>
      </c>
      <c r="AL11" t="str">
        <f>IF(ISNUMBER(AK11),個人種目入力!C16,"")</f>
        <v/>
      </c>
      <c r="AM11" t="str">
        <f>IF(ISNUMBER(AK11),個人種目入力!D16,"")</f>
        <v/>
      </c>
      <c r="AN11" t="str">
        <f>IF(ISNUMBER(AK11),個人種目入力!E16,"")</f>
        <v/>
      </c>
      <c r="AO11" t="str">
        <f>IF(ISNUMBER(AK11),個人種目入力!G16,"")</f>
        <v/>
      </c>
      <c r="AP11" t="str">
        <f>IF(ISNUMBER(AK11),個人種目入力!H16,"")</f>
        <v/>
      </c>
      <c r="AR11">
        <f t="shared" si="46"/>
        <v>10</v>
      </c>
      <c r="AS11" t="str">
        <f t="shared" si="49"/>
        <v/>
      </c>
      <c r="AT11" t="str">
        <f t="shared" si="50"/>
        <v/>
      </c>
      <c r="AU11" t="str">
        <f t="shared" si="51"/>
        <v/>
      </c>
      <c r="AV11" t="str">
        <f t="shared" si="52"/>
        <v/>
      </c>
      <c r="AW11" t="str">
        <f t="shared" si="53"/>
        <v/>
      </c>
      <c r="AX11" t="str">
        <f t="shared" si="27"/>
        <v/>
      </c>
      <c r="AY11" t="str">
        <f t="shared" si="6"/>
        <v/>
      </c>
      <c r="AZ11" t="str">
        <f t="shared" si="6"/>
        <v/>
      </c>
      <c r="BA11" t="str">
        <f t="shared" si="48"/>
        <v/>
      </c>
      <c r="BB11" t="str">
        <f t="shared" si="48"/>
        <v/>
      </c>
      <c r="BD11" s="69" t="str">
        <f>IF(ISERR(SMALL($AS$2:$AS$51,10)),"",(SMALL($AS$2:$AS$51,10)))</f>
        <v/>
      </c>
      <c r="BE11" s="69" t="str">
        <f t="shared" si="28"/>
        <v/>
      </c>
      <c r="BF11" s="69" t="str">
        <f t="shared" si="29"/>
        <v/>
      </c>
      <c r="BG11" s="69" t="str">
        <f t="shared" si="30"/>
        <v/>
      </c>
      <c r="BH11" s="69" t="str">
        <f t="shared" si="31"/>
        <v/>
      </c>
      <c r="BI11" s="69" t="str">
        <f t="shared" si="32"/>
        <v/>
      </c>
      <c r="BJ11" s="69" t="str">
        <f t="shared" si="33"/>
        <v/>
      </c>
      <c r="BK11" s="69" t="str">
        <f t="shared" si="34"/>
        <v/>
      </c>
      <c r="BL11" s="69" t="str">
        <f t="shared" si="35"/>
        <v/>
      </c>
      <c r="BM11" s="69" t="str">
        <f t="shared" si="36"/>
        <v/>
      </c>
    </row>
    <row r="12" spans="1:65" x14ac:dyDescent="0.15">
      <c r="A12" t="str">
        <f>IF(D12="","",IF(COUNTIF($D$2:D12,D12)=1,MAX($A$2:A11)+1,INDEX($A$2:A11,MATCH(D12,$D$2:D11,0),1)))</f>
        <v/>
      </c>
      <c r="B12" t="str">
        <f>IF(D12="","",COUNTIF($D$2:D12,D12))</f>
        <v/>
      </c>
      <c r="C12" t="str">
        <f t="shared" si="37"/>
        <v/>
      </c>
      <c r="D12" t="str">
        <f>IF(個人種目入力!F17="女",個人種目入力!B17,"")</f>
        <v/>
      </c>
      <c r="E12" t="str">
        <f>IF(ISNUMBER(D12),個人種目入力!C17,"")</f>
        <v/>
      </c>
      <c r="F12" t="str">
        <f>IF(ISNUMBER(D12),個人種目入力!D17,"")</f>
        <v/>
      </c>
      <c r="G12" t="str">
        <f>IF(ISNUMBER(D12),個人種目入力!E17,"")</f>
        <v/>
      </c>
      <c r="H12" t="str">
        <f>IF(ISNUMBER(D12),個人種目入力!G17,"")</f>
        <v/>
      </c>
      <c r="I12" t="str">
        <f>IF(ISNUMBER(D12),個人種目入力!H17,"")</f>
        <v/>
      </c>
      <c r="K12">
        <f t="shared" si="38"/>
        <v>11</v>
      </c>
      <c r="L12" t="str">
        <f t="shared" si="39"/>
        <v/>
      </c>
      <c r="M12" t="str">
        <f t="shared" si="40"/>
        <v/>
      </c>
      <c r="N12" t="str">
        <f t="shared" si="41"/>
        <v/>
      </c>
      <c r="O12" t="str">
        <f t="shared" si="42"/>
        <v/>
      </c>
      <c r="P12" t="str">
        <f t="shared" si="43"/>
        <v/>
      </c>
      <c r="Q12" t="str">
        <f t="shared" si="44"/>
        <v/>
      </c>
      <c r="R12" t="str">
        <f t="shared" si="44"/>
        <v/>
      </c>
      <c r="S12" t="str">
        <f t="shared" si="44"/>
        <v/>
      </c>
      <c r="T12" t="str">
        <f t="shared" si="45"/>
        <v/>
      </c>
      <c r="U12" t="str">
        <f t="shared" si="45"/>
        <v/>
      </c>
      <c r="W12" s="69" t="str">
        <f>IF(ISERR(SMALL($L$2:$L$51,11)),"",(SMALL($L$2:$L$51,11)))</f>
        <v/>
      </c>
      <c r="X12" s="69" t="str">
        <f t="shared" si="13"/>
        <v/>
      </c>
      <c r="Y12" s="69" t="str">
        <f t="shared" si="14"/>
        <v/>
      </c>
      <c r="Z12" s="69" t="str">
        <f t="shared" si="15"/>
        <v/>
      </c>
      <c r="AA12" s="69" t="str">
        <f t="shared" si="16"/>
        <v/>
      </c>
      <c r="AB12" s="69" t="str">
        <f t="shared" si="17"/>
        <v/>
      </c>
      <c r="AC12" s="69" t="str">
        <f t="shared" si="18"/>
        <v/>
      </c>
      <c r="AD12" s="69" t="str">
        <f t="shared" si="19"/>
        <v/>
      </c>
      <c r="AE12" s="69" t="str">
        <f t="shared" si="20"/>
        <v/>
      </c>
      <c r="AF12" s="69" t="str">
        <f t="shared" si="21"/>
        <v/>
      </c>
      <c r="AH12" t="str">
        <f>IF(AK12="","",IF(COUNTIF($AK$2:AK12,AK12)=1,MAX($AH$2:AH11)+1,INDEX($AH$2:AH11,MATCH(AK12,$AK$2:AK11,0),1)))</f>
        <v/>
      </c>
      <c r="AI12" t="str">
        <f>IF(AK12="","",COUNTIF($AK$2:AK12,AK12))</f>
        <v/>
      </c>
      <c r="AJ12" t="str">
        <f t="shared" si="22"/>
        <v/>
      </c>
      <c r="AK12" t="str">
        <f>IF(個人種目入力!F17="男",個人種目入力!B17,"")</f>
        <v/>
      </c>
      <c r="AL12" t="str">
        <f>IF(ISNUMBER(AK12),個人種目入力!C17,"")</f>
        <v/>
      </c>
      <c r="AM12" t="str">
        <f>IF(ISNUMBER(AK12),個人種目入力!D17,"")</f>
        <v/>
      </c>
      <c r="AN12" t="str">
        <f>IF(ISNUMBER(AK12),個人種目入力!E17,"")</f>
        <v/>
      </c>
      <c r="AO12" t="str">
        <f>IF(ISNUMBER(AK12),個人種目入力!G17,"")</f>
        <v/>
      </c>
      <c r="AP12" t="str">
        <f>IF(ISNUMBER(AK12),個人種目入力!H17,"")</f>
        <v/>
      </c>
      <c r="AR12">
        <f t="shared" si="46"/>
        <v>11</v>
      </c>
      <c r="AS12" t="str">
        <f t="shared" si="49"/>
        <v/>
      </c>
      <c r="AT12" t="str">
        <f t="shared" si="50"/>
        <v/>
      </c>
      <c r="AU12" t="str">
        <f t="shared" si="51"/>
        <v/>
      </c>
      <c r="AV12" t="str">
        <f t="shared" si="52"/>
        <v/>
      </c>
      <c r="AW12" t="str">
        <f t="shared" si="53"/>
        <v/>
      </c>
      <c r="AX12" t="str">
        <f t="shared" si="27"/>
        <v/>
      </c>
      <c r="AY12" t="str">
        <f t="shared" si="6"/>
        <v/>
      </c>
      <c r="AZ12" t="str">
        <f t="shared" si="6"/>
        <v/>
      </c>
      <c r="BA12" t="str">
        <f t="shared" si="48"/>
        <v/>
      </c>
      <c r="BB12" t="str">
        <f t="shared" si="48"/>
        <v/>
      </c>
      <c r="BD12" s="69" t="str">
        <f>IF(ISERR(SMALL($AS$2:$AS$51,11)),"",(SMALL($AS$2:$AS$51,11)))</f>
        <v/>
      </c>
      <c r="BE12" s="69" t="str">
        <f t="shared" si="28"/>
        <v/>
      </c>
      <c r="BF12" s="69" t="str">
        <f t="shared" si="29"/>
        <v/>
      </c>
      <c r="BG12" s="69" t="str">
        <f t="shared" si="30"/>
        <v/>
      </c>
      <c r="BH12" s="69" t="str">
        <f t="shared" si="31"/>
        <v/>
      </c>
      <c r="BI12" s="69" t="str">
        <f t="shared" si="32"/>
        <v/>
      </c>
      <c r="BJ12" s="69" t="str">
        <f t="shared" si="33"/>
        <v/>
      </c>
      <c r="BK12" s="69" t="str">
        <f t="shared" si="34"/>
        <v/>
      </c>
      <c r="BL12" s="69" t="str">
        <f t="shared" si="35"/>
        <v/>
      </c>
      <c r="BM12" s="69" t="str">
        <f t="shared" si="36"/>
        <v/>
      </c>
    </row>
    <row r="13" spans="1:65" x14ac:dyDescent="0.15">
      <c r="A13" t="str">
        <f>IF(D13="","",IF(COUNTIF($D$2:D13,D13)=1,MAX($A$2:A12)+1,INDEX($A$2:A12,MATCH(D13,$D$2:D12,0),1)))</f>
        <v/>
      </c>
      <c r="B13" t="str">
        <f>IF(D13="","",COUNTIF($D$2:D13,D13))</f>
        <v/>
      </c>
      <c r="C13" t="str">
        <f t="shared" si="37"/>
        <v/>
      </c>
      <c r="D13" t="str">
        <f>IF(個人種目入力!F18="女",個人種目入力!B18,"")</f>
        <v/>
      </c>
      <c r="E13" t="str">
        <f>IF(ISNUMBER(D13),個人種目入力!C18,"")</f>
        <v/>
      </c>
      <c r="F13" t="str">
        <f>IF(ISNUMBER(D13),個人種目入力!D18,"")</f>
        <v/>
      </c>
      <c r="G13" t="str">
        <f>IF(ISNUMBER(D13),個人種目入力!E18,"")</f>
        <v/>
      </c>
      <c r="H13" t="str">
        <f>IF(ISNUMBER(D13),個人種目入力!G18,"")</f>
        <v/>
      </c>
      <c r="I13" t="str">
        <f>IF(ISNUMBER(D13),個人種目入力!H18,"")</f>
        <v/>
      </c>
      <c r="K13">
        <f t="shared" si="38"/>
        <v>12</v>
      </c>
      <c r="L13" t="str">
        <f t="shared" si="39"/>
        <v/>
      </c>
      <c r="M13" t="str">
        <f t="shared" si="40"/>
        <v/>
      </c>
      <c r="N13" t="str">
        <f t="shared" si="41"/>
        <v/>
      </c>
      <c r="O13" t="str">
        <f t="shared" si="42"/>
        <v/>
      </c>
      <c r="P13" t="str">
        <f t="shared" si="43"/>
        <v/>
      </c>
      <c r="Q13" t="str">
        <f t="shared" si="44"/>
        <v/>
      </c>
      <c r="R13" t="str">
        <f t="shared" si="44"/>
        <v/>
      </c>
      <c r="S13" t="str">
        <f t="shared" si="44"/>
        <v/>
      </c>
      <c r="T13" t="str">
        <f t="shared" si="45"/>
        <v/>
      </c>
      <c r="U13" t="str">
        <f t="shared" si="45"/>
        <v/>
      </c>
      <c r="W13" s="69" t="str">
        <f>IF(ISERR(SMALL($L$2:$L$51,12)),"",(SMALL($L$2:$L$51,12)))</f>
        <v/>
      </c>
      <c r="X13" s="69" t="str">
        <f t="shared" si="13"/>
        <v/>
      </c>
      <c r="Y13" s="69" t="str">
        <f t="shared" si="14"/>
        <v/>
      </c>
      <c r="Z13" s="69" t="str">
        <f t="shared" si="15"/>
        <v/>
      </c>
      <c r="AA13" s="69" t="str">
        <f t="shared" si="16"/>
        <v/>
      </c>
      <c r="AB13" s="69" t="str">
        <f t="shared" si="17"/>
        <v/>
      </c>
      <c r="AC13" s="69" t="str">
        <f t="shared" si="18"/>
        <v/>
      </c>
      <c r="AD13" s="69" t="str">
        <f t="shared" si="19"/>
        <v/>
      </c>
      <c r="AE13" s="69" t="str">
        <f t="shared" si="20"/>
        <v/>
      </c>
      <c r="AF13" s="69" t="str">
        <f t="shared" si="21"/>
        <v/>
      </c>
      <c r="AH13" t="str">
        <f>IF(AK13="","",IF(COUNTIF($AK$2:AK13,AK13)=1,MAX($AH$2:AH12)+1,INDEX($AH$2:AH12,MATCH(AK13,$AK$2:AK12,0),1)))</f>
        <v/>
      </c>
      <c r="AI13" t="str">
        <f>IF(AK13="","",COUNTIF($AK$2:AK13,AK13))</f>
        <v/>
      </c>
      <c r="AJ13" t="str">
        <f t="shared" si="22"/>
        <v/>
      </c>
      <c r="AK13" t="str">
        <f>IF(個人種目入力!F18="男",個人種目入力!B18,"")</f>
        <v/>
      </c>
      <c r="AL13" t="str">
        <f>IF(ISNUMBER(AK13),個人種目入力!C18,"")</f>
        <v/>
      </c>
      <c r="AM13" t="str">
        <f>IF(ISNUMBER(AK13),個人種目入力!D18,"")</f>
        <v/>
      </c>
      <c r="AN13" t="str">
        <f>IF(ISNUMBER(AK13),個人種目入力!E18,"")</f>
        <v/>
      </c>
      <c r="AO13" t="str">
        <f>IF(ISNUMBER(AK13),個人種目入力!G18,"")</f>
        <v/>
      </c>
      <c r="AP13" t="str">
        <f>IF(ISNUMBER(AK13),個人種目入力!H18,"")</f>
        <v/>
      </c>
      <c r="AR13">
        <f t="shared" si="46"/>
        <v>12</v>
      </c>
      <c r="AS13" t="str">
        <f t="shared" si="49"/>
        <v/>
      </c>
      <c r="AT13" t="str">
        <f t="shared" si="50"/>
        <v/>
      </c>
      <c r="AU13" t="str">
        <f t="shared" si="51"/>
        <v/>
      </c>
      <c r="AV13" t="str">
        <f t="shared" si="52"/>
        <v/>
      </c>
      <c r="AW13" t="str">
        <f t="shared" si="53"/>
        <v/>
      </c>
      <c r="AX13" t="str">
        <f t="shared" si="27"/>
        <v/>
      </c>
      <c r="AY13" t="str">
        <f t="shared" si="6"/>
        <v/>
      </c>
      <c r="AZ13" t="str">
        <f t="shared" si="6"/>
        <v/>
      </c>
      <c r="BA13" t="str">
        <f t="shared" si="48"/>
        <v/>
      </c>
      <c r="BB13" t="str">
        <f t="shared" si="48"/>
        <v/>
      </c>
      <c r="BD13" s="69" t="str">
        <f>IF(ISERR(SMALL($AS$2:$AS$51,12)),"",(SMALL($AS$2:$AS$51,12)))</f>
        <v/>
      </c>
      <c r="BE13" s="69" t="str">
        <f t="shared" si="28"/>
        <v/>
      </c>
      <c r="BF13" s="69" t="str">
        <f t="shared" si="29"/>
        <v/>
      </c>
      <c r="BG13" s="69" t="str">
        <f t="shared" si="30"/>
        <v/>
      </c>
      <c r="BH13" s="69" t="str">
        <f t="shared" si="31"/>
        <v/>
      </c>
      <c r="BI13" s="69" t="str">
        <f t="shared" si="32"/>
        <v/>
      </c>
      <c r="BJ13" s="69" t="str">
        <f t="shared" si="33"/>
        <v/>
      </c>
      <c r="BK13" s="69" t="str">
        <f t="shared" si="34"/>
        <v/>
      </c>
      <c r="BL13" s="69" t="str">
        <f t="shared" si="35"/>
        <v/>
      </c>
      <c r="BM13" s="69" t="str">
        <f t="shared" si="36"/>
        <v/>
      </c>
    </row>
    <row r="14" spans="1:65" x14ac:dyDescent="0.15">
      <c r="A14" t="str">
        <f>IF(D14="","",IF(COUNTIF($D$2:D14,D14)=1,MAX($A$2:A13)+1,INDEX($A$2:A13,MATCH(D14,$D$2:D13,0),1)))</f>
        <v/>
      </c>
      <c r="B14" t="str">
        <f>IF(D14="","",COUNTIF($D$2:D14,D14))</f>
        <v/>
      </c>
      <c r="C14" t="str">
        <f t="shared" si="37"/>
        <v/>
      </c>
      <c r="D14" t="str">
        <f>IF(個人種目入力!F19="女",個人種目入力!B19,"")</f>
        <v/>
      </c>
      <c r="E14" t="str">
        <f>IF(ISNUMBER(D14),個人種目入力!C19,"")</f>
        <v/>
      </c>
      <c r="F14" t="str">
        <f>IF(ISNUMBER(D14),個人種目入力!D19,"")</f>
        <v/>
      </c>
      <c r="G14" t="str">
        <f>IF(ISNUMBER(D14),個人種目入力!E19,"")</f>
        <v/>
      </c>
      <c r="H14" t="str">
        <f>IF(ISNUMBER(D14),個人種目入力!G19,"")</f>
        <v/>
      </c>
      <c r="I14" t="str">
        <f>IF(ISNUMBER(D14),個人種目入力!H19,"")</f>
        <v/>
      </c>
      <c r="K14">
        <f t="shared" si="38"/>
        <v>13</v>
      </c>
      <c r="L14" t="str">
        <f t="shared" si="39"/>
        <v/>
      </c>
      <c r="M14" t="str">
        <f t="shared" si="40"/>
        <v/>
      </c>
      <c r="N14" t="str">
        <f t="shared" si="41"/>
        <v/>
      </c>
      <c r="O14" t="str">
        <f t="shared" si="42"/>
        <v/>
      </c>
      <c r="P14" t="str">
        <f t="shared" si="43"/>
        <v/>
      </c>
      <c r="Q14" t="str">
        <f t="shared" si="44"/>
        <v/>
      </c>
      <c r="R14" t="str">
        <f t="shared" si="44"/>
        <v/>
      </c>
      <c r="S14" t="str">
        <f t="shared" si="44"/>
        <v/>
      </c>
      <c r="T14" t="str">
        <f t="shared" si="45"/>
        <v/>
      </c>
      <c r="U14" t="str">
        <f t="shared" si="45"/>
        <v/>
      </c>
      <c r="W14" s="69" t="str">
        <f>IF(ISERR(SMALL($L$2:$L$51,13)),"",(SMALL($L$2:$L$51,13)))</f>
        <v/>
      </c>
      <c r="X14" s="69" t="str">
        <f t="shared" si="13"/>
        <v/>
      </c>
      <c r="Y14" s="69" t="str">
        <f t="shared" si="14"/>
        <v/>
      </c>
      <c r="Z14" s="69" t="str">
        <f t="shared" si="15"/>
        <v/>
      </c>
      <c r="AA14" s="69" t="str">
        <f t="shared" si="16"/>
        <v/>
      </c>
      <c r="AB14" s="69" t="str">
        <f t="shared" si="17"/>
        <v/>
      </c>
      <c r="AC14" s="69" t="str">
        <f t="shared" si="18"/>
        <v/>
      </c>
      <c r="AD14" s="69" t="str">
        <f t="shared" si="19"/>
        <v/>
      </c>
      <c r="AE14" s="69" t="str">
        <f t="shared" si="20"/>
        <v/>
      </c>
      <c r="AF14" s="69" t="str">
        <f t="shared" si="21"/>
        <v/>
      </c>
      <c r="AH14" t="str">
        <f>IF(AK14="","",IF(COUNTIF($AK$2:AK14,AK14)=1,MAX($AH$2:AH13)+1,INDEX($AH$2:AH13,MATCH(AK14,$AK$2:AK13,0),1)))</f>
        <v/>
      </c>
      <c r="AI14" t="str">
        <f>IF(AK14="","",COUNTIF($AK$2:AK14,AK14))</f>
        <v/>
      </c>
      <c r="AJ14" t="str">
        <f t="shared" si="22"/>
        <v/>
      </c>
      <c r="AK14" t="str">
        <f>IF(個人種目入力!F19="男",個人種目入力!B19,"")</f>
        <v/>
      </c>
      <c r="AL14" t="str">
        <f>IF(ISNUMBER(AK14),個人種目入力!C19,"")</f>
        <v/>
      </c>
      <c r="AM14" t="str">
        <f>IF(ISNUMBER(AK14),個人種目入力!D19,"")</f>
        <v/>
      </c>
      <c r="AN14" t="str">
        <f>IF(ISNUMBER(AK14),個人種目入力!E19,"")</f>
        <v/>
      </c>
      <c r="AO14" t="str">
        <f>IF(ISNUMBER(AK14),個人種目入力!G19,"")</f>
        <v/>
      </c>
      <c r="AP14" t="str">
        <f>IF(ISNUMBER(AK14),個人種目入力!H19,"")</f>
        <v/>
      </c>
      <c r="AR14">
        <f t="shared" si="46"/>
        <v>13</v>
      </c>
      <c r="AS14" t="str">
        <f t="shared" si="49"/>
        <v/>
      </c>
      <c r="AT14" t="str">
        <f t="shared" si="50"/>
        <v/>
      </c>
      <c r="AU14" t="str">
        <f t="shared" si="51"/>
        <v/>
      </c>
      <c r="AV14" t="str">
        <f t="shared" si="52"/>
        <v/>
      </c>
      <c r="AW14" t="str">
        <f t="shared" si="53"/>
        <v/>
      </c>
      <c r="AX14" t="str">
        <f t="shared" si="27"/>
        <v/>
      </c>
      <c r="AY14" t="str">
        <f t="shared" si="6"/>
        <v/>
      </c>
      <c r="AZ14" t="str">
        <f t="shared" si="6"/>
        <v/>
      </c>
      <c r="BA14" t="str">
        <f t="shared" si="48"/>
        <v/>
      </c>
      <c r="BB14" t="str">
        <f t="shared" si="48"/>
        <v/>
      </c>
      <c r="BD14" s="69" t="str">
        <f>IF(ISERR(SMALL($AS$2:$AS$51,13)),"",(SMALL($AS$2:$AS$51,13)))</f>
        <v/>
      </c>
      <c r="BE14" s="69" t="str">
        <f t="shared" si="28"/>
        <v/>
      </c>
      <c r="BF14" s="69" t="str">
        <f t="shared" si="29"/>
        <v/>
      </c>
      <c r="BG14" s="69" t="str">
        <f t="shared" si="30"/>
        <v/>
      </c>
      <c r="BH14" s="69" t="str">
        <f t="shared" si="31"/>
        <v/>
      </c>
      <c r="BI14" s="69" t="str">
        <f t="shared" si="32"/>
        <v/>
      </c>
      <c r="BJ14" s="69" t="str">
        <f t="shared" si="33"/>
        <v/>
      </c>
      <c r="BK14" s="69" t="str">
        <f t="shared" si="34"/>
        <v/>
      </c>
      <c r="BL14" s="69" t="str">
        <f t="shared" si="35"/>
        <v/>
      </c>
      <c r="BM14" s="69" t="str">
        <f t="shared" si="36"/>
        <v/>
      </c>
    </row>
    <row r="15" spans="1:65" x14ac:dyDescent="0.15">
      <c r="A15" t="str">
        <f>IF(D15="","",IF(COUNTIF($D$2:D15,D15)=1,MAX($A$2:A14)+1,INDEX($A$2:A14,MATCH(D15,$D$2:D14,0),1)))</f>
        <v/>
      </c>
      <c r="B15" t="str">
        <f>IF(D15="","",COUNTIF($D$2:D15,D15))</f>
        <v/>
      </c>
      <c r="C15" t="str">
        <f t="shared" si="37"/>
        <v/>
      </c>
      <c r="D15" t="str">
        <f>IF(個人種目入力!F20="女",個人種目入力!B20,"")</f>
        <v/>
      </c>
      <c r="E15" t="str">
        <f>IF(ISNUMBER(D15),個人種目入力!C20,"")</f>
        <v/>
      </c>
      <c r="F15" t="str">
        <f>IF(ISNUMBER(D15),個人種目入力!D20,"")</f>
        <v/>
      </c>
      <c r="G15" t="str">
        <f>IF(ISNUMBER(D15),個人種目入力!E20,"")</f>
        <v/>
      </c>
      <c r="H15" t="str">
        <f>IF(ISNUMBER(D15),個人種目入力!G20,"")</f>
        <v/>
      </c>
      <c r="I15" t="str">
        <f>IF(ISNUMBER(D15),個人種目入力!H20,"")</f>
        <v/>
      </c>
      <c r="K15">
        <f t="shared" si="38"/>
        <v>14</v>
      </c>
      <c r="L15" t="str">
        <f t="shared" si="39"/>
        <v/>
      </c>
      <c r="M15" t="str">
        <f t="shared" si="40"/>
        <v/>
      </c>
      <c r="N15" t="str">
        <f t="shared" si="41"/>
        <v/>
      </c>
      <c r="O15" t="str">
        <f t="shared" si="42"/>
        <v/>
      </c>
      <c r="P15" t="str">
        <f t="shared" si="43"/>
        <v/>
      </c>
      <c r="Q15" t="str">
        <f t="shared" si="44"/>
        <v/>
      </c>
      <c r="R15" t="str">
        <f t="shared" si="44"/>
        <v/>
      </c>
      <c r="S15" t="str">
        <f t="shared" si="44"/>
        <v/>
      </c>
      <c r="T15" t="str">
        <f t="shared" si="45"/>
        <v/>
      </c>
      <c r="U15" t="str">
        <f t="shared" si="45"/>
        <v/>
      </c>
      <c r="W15" s="69" t="str">
        <f>IF(ISERR(SMALL($L$2:$L$51,14)),"",(SMALL($L$2:$L$51,14)))</f>
        <v/>
      </c>
      <c r="X15" s="69" t="str">
        <f t="shared" si="13"/>
        <v/>
      </c>
      <c r="Y15" s="69" t="str">
        <f t="shared" si="14"/>
        <v/>
      </c>
      <c r="Z15" s="69" t="str">
        <f t="shared" si="15"/>
        <v/>
      </c>
      <c r="AA15" s="69" t="str">
        <f t="shared" si="16"/>
        <v/>
      </c>
      <c r="AB15" s="69" t="str">
        <f t="shared" si="17"/>
        <v/>
      </c>
      <c r="AC15" s="69" t="str">
        <f t="shared" si="18"/>
        <v/>
      </c>
      <c r="AD15" s="69" t="str">
        <f t="shared" si="19"/>
        <v/>
      </c>
      <c r="AE15" s="69" t="str">
        <f t="shared" si="20"/>
        <v/>
      </c>
      <c r="AF15" s="69" t="str">
        <f t="shared" si="21"/>
        <v/>
      </c>
      <c r="AH15" t="str">
        <f>IF(AK15="","",IF(COUNTIF($AK$2:AK15,AK15)=1,MAX($AH$2:AH14)+1,INDEX($AH$2:AH14,MATCH(AK15,$AK$2:AK14,0),1)))</f>
        <v/>
      </c>
      <c r="AI15" t="str">
        <f>IF(AK15="","",COUNTIF($AK$2:AK15,AK15))</f>
        <v/>
      </c>
      <c r="AJ15" t="str">
        <f t="shared" si="22"/>
        <v/>
      </c>
      <c r="AK15" t="str">
        <f>IF(個人種目入力!F20="男",個人種目入力!B20,"")</f>
        <v/>
      </c>
      <c r="AL15" t="str">
        <f>IF(ISNUMBER(AK15),個人種目入力!C20,"")</f>
        <v/>
      </c>
      <c r="AM15" t="str">
        <f>IF(ISNUMBER(AK15),個人種目入力!D20,"")</f>
        <v/>
      </c>
      <c r="AN15" t="str">
        <f>IF(ISNUMBER(AK15),個人種目入力!E20,"")</f>
        <v/>
      </c>
      <c r="AO15" t="str">
        <f>IF(ISNUMBER(AK15),個人種目入力!G20,"")</f>
        <v/>
      </c>
      <c r="AP15" t="str">
        <f>IF(ISNUMBER(AK15),個人種目入力!H20,"")</f>
        <v/>
      </c>
      <c r="AR15">
        <f t="shared" si="46"/>
        <v>14</v>
      </c>
      <c r="AS15" t="str">
        <f t="shared" si="49"/>
        <v/>
      </c>
      <c r="AT15" t="str">
        <f t="shared" si="50"/>
        <v/>
      </c>
      <c r="AU15" t="str">
        <f t="shared" si="51"/>
        <v/>
      </c>
      <c r="AV15" t="str">
        <f t="shared" si="52"/>
        <v/>
      </c>
      <c r="AW15" t="str">
        <f t="shared" si="53"/>
        <v/>
      </c>
      <c r="AX15" t="str">
        <f t="shared" si="27"/>
        <v/>
      </c>
      <c r="AY15" t="str">
        <f t="shared" si="6"/>
        <v/>
      </c>
      <c r="AZ15" t="str">
        <f t="shared" si="6"/>
        <v/>
      </c>
      <c r="BA15" t="str">
        <f t="shared" si="48"/>
        <v/>
      </c>
      <c r="BB15" t="str">
        <f t="shared" si="48"/>
        <v/>
      </c>
      <c r="BD15" s="69" t="str">
        <f>IF(ISERR(SMALL($AS$2:$AS$51,14)),"",(SMALL($AS$2:$AS$51,14)))</f>
        <v/>
      </c>
      <c r="BE15" s="69" t="str">
        <f t="shared" si="28"/>
        <v/>
      </c>
      <c r="BF15" s="69" t="str">
        <f t="shared" si="29"/>
        <v/>
      </c>
      <c r="BG15" s="69" t="str">
        <f t="shared" si="30"/>
        <v/>
      </c>
      <c r="BH15" s="69" t="str">
        <f t="shared" si="31"/>
        <v/>
      </c>
      <c r="BI15" s="69" t="str">
        <f t="shared" si="32"/>
        <v/>
      </c>
      <c r="BJ15" s="69" t="str">
        <f t="shared" si="33"/>
        <v/>
      </c>
      <c r="BK15" s="69" t="str">
        <f t="shared" si="34"/>
        <v/>
      </c>
      <c r="BL15" s="69" t="str">
        <f t="shared" si="35"/>
        <v/>
      </c>
      <c r="BM15" s="69" t="str">
        <f t="shared" si="36"/>
        <v/>
      </c>
    </row>
    <row r="16" spans="1:65" x14ac:dyDescent="0.15">
      <c r="A16" t="str">
        <f>IF(D16="","",IF(COUNTIF($D$2:D16,D16)=1,MAX($A$2:A15)+1,INDEX($A$2:A15,MATCH(D16,$D$2:D15,0),1)))</f>
        <v/>
      </c>
      <c r="B16" t="str">
        <f>IF(D16="","",COUNTIF($D$2:D16,D16))</f>
        <v/>
      </c>
      <c r="C16" t="str">
        <f t="shared" si="37"/>
        <v/>
      </c>
      <c r="D16" t="str">
        <f>IF(個人種目入力!F21="女",個人種目入力!B21,"")</f>
        <v/>
      </c>
      <c r="E16" t="str">
        <f>IF(ISNUMBER(D16),個人種目入力!C21,"")</f>
        <v/>
      </c>
      <c r="F16" t="str">
        <f>IF(ISNUMBER(D16),個人種目入力!D21,"")</f>
        <v/>
      </c>
      <c r="G16" t="str">
        <f>IF(ISNUMBER(D16),個人種目入力!E21,"")</f>
        <v/>
      </c>
      <c r="H16" t="str">
        <f>IF(ISNUMBER(D16),個人種目入力!G21,"")</f>
        <v/>
      </c>
      <c r="I16" t="str">
        <f>IF(ISNUMBER(D16),個人種目入力!H21,"")</f>
        <v/>
      </c>
      <c r="K16">
        <f t="shared" si="38"/>
        <v>15</v>
      </c>
      <c r="L16" t="str">
        <f t="shared" si="39"/>
        <v/>
      </c>
      <c r="M16" t="str">
        <f t="shared" si="40"/>
        <v/>
      </c>
      <c r="N16" t="str">
        <f t="shared" si="41"/>
        <v/>
      </c>
      <c r="O16" t="str">
        <f t="shared" si="42"/>
        <v/>
      </c>
      <c r="P16" t="str">
        <f t="shared" si="43"/>
        <v/>
      </c>
      <c r="Q16" t="str">
        <f t="shared" si="44"/>
        <v/>
      </c>
      <c r="R16" t="str">
        <f t="shared" si="44"/>
        <v/>
      </c>
      <c r="S16" t="str">
        <f t="shared" si="44"/>
        <v/>
      </c>
      <c r="T16" t="str">
        <f t="shared" si="45"/>
        <v/>
      </c>
      <c r="U16" t="str">
        <f t="shared" si="45"/>
        <v/>
      </c>
      <c r="W16" s="69" t="str">
        <f>IF(ISERR(SMALL($L$2:$L$51,15)),"",(SMALL($L$2:$L$51,15)))</f>
        <v/>
      </c>
      <c r="X16" s="69" t="str">
        <f t="shared" si="13"/>
        <v/>
      </c>
      <c r="Y16" s="69" t="str">
        <f t="shared" si="14"/>
        <v/>
      </c>
      <c r="Z16" s="69" t="str">
        <f t="shared" si="15"/>
        <v/>
      </c>
      <c r="AA16" s="69" t="str">
        <f t="shared" si="16"/>
        <v/>
      </c>
      <c r="AB16" s="69" t="str">
        <f t="shared" si="17"/>
        <v/>
      </c>
      <c r="AC16" s="69" t="str">
        <f t="shared" si="18"/>
        <v/>
      </c>
      <c r="AD16" s="69" t="str">
        <f t="shared" si="19"/>
        <v/>
      </c>
      <c r="AE16" s="69" t="str">
        <f t="shared" si="20"/>
        <v/>
      </c>
      <c r="AF16" s="69" t="str">
        <f t="shared" si="21"/>
        <v/>
      </c>
      <c r="AH16" t="str">
        <f>IF(AK16="","",IF(COUNTIF($AK$2:AK16,AK16)=1,MAX($AH$2:AH15)+1,INDEX($AH$2:AH15,MATCH(AK16,$AK$2:AK15,0),1)))</f>
        <v/>
      </c>
      <c r="AI16" t="str">
        <f>IF(AK16="","",COUNTIF($AK$2:AK16,AK16))</f>
        <v/>
      </c>
      <c r="AJ16" t="str">
        <f t="shared" si="22"/>
        <v/>
      </c>
      <c r="AK16" t="str">
        <f>IF(個人種目入力!F21="男",個人種目入力!B21,"")</f>
        <v/>
      </c>
      <c r="AL16" t="str">
        <f>IF(ISNUMBER(AK16),個人種目入力!C21,"")</f>
        <v/>
      </c>
      <c r="AM16" t="str">
        <f>IF(ISNUMBER(AK16),個人種目入力!D21,"")</f>
        <v/>
      </c>
      <c r="AN16" t="str">
        <f>IF(ISNUMBER(AK16),個人種目入力!E21,"")</f>
        <v/>
      </c>
      <c r="AO16" t="str">
        <f>IF(ISNUMBER(AK16),個人種目入力!G21,"")</f>
        <v/>
      </c>
      <c r="AP16" t="str">
        <f>IF(ISNUMBER(AK16),個人種目入力!H21,"")</f>
        <v/>
      </c>
      <c r="AR16">
        <f t="shared" si="46"/>
        <v>15</v>
      </c>
      <c r="AS16" t="str">
        <f t="shared" si="49"/>
        <v/>
      </c>
      <c r="AT16" t="str">
        <f t="shared" si="50"/>
        <v/>
      </c>
      <c r="AU16" t="str">
        <f t="shared" si="51"/>
        <v/>
      </c>
      <c r="AV16" t="str">
        <f t="shared" si="52"/>
        <v/>
      </c>
      <c r="AW16" t="str">
        <f t="shared" si="53"/>
        <v/>
      </c>
      <c r="AX16" t="str">
        <f t="shared" si="27"/>
        <v/>
      </c>
      <c r="AY16" t="str">
        <f t="shared" si="6"/>
        <v/>
      </c>
      <c r="AZ16" t="str">
        <f t="shared" si="6"/>
        <v/>
      </c>
      <c r="BA16" t="str">
        <f t="shared" si="48"/>
        <v/>
      </c>
      <c r="BB16" t="str">
        <f t="shared" si="48"/>
        <v/>
      </c>
      <c r="BD16" s="69" t="str">
        <f>IF(ISERR(SMALL($AS$2:$AS$51,15)),"",(SMALL($AS$2:$AS$51,15)))</f>
        <v/>
      </c>
      <c r="BE16" s="69" t="str">
        <f t="shared" si="28"/>
        <v/>
      </c>
      <c r="BF16" s="69" t="str">
        <f t="shared" si="29"/>
        <v/>
      </c>
      <c r="BG16" s="69" t="str">
        <f t="shared" si="30"/>
        <v/>
      </c>
      <c r="BH16" s="69" t="str">
        <f t="shared" si="31"/>
        <v/>
      </c>
      <c r="BI16" s="69" t="str">
        <f t="shared" si="32"/>
        <v/>
      </c>
      <c r="BJ16" s="69" t="str">
        <f t="shared" si="33"/>
        <v/>
      </c>
      <c r="BK16" s="69" t="str">
        <f t="shared" si="34"/>
        <v/>
      </c>
      <c r="BL16" s="69" t="str">
        <f t="shared" si="35"/>
        <v/>
      </c>
      <c r="BM16" s="69" t="str">
        <f t="shared" si="36"/>
        <v/>
      </c>
    </row>
    <row r="17" spans="1:65" x14ac:dyDescent="0.15">
      <c r="A17" t="str">
        <f>IF(D17="","",IF(COUNTIF($D$2:D17,D17)=1,MAX($A$2:A16)+1,INDEX($A$2:A16,MATCH(D17,$D$2:D16,0),1)))</f>
        <v/>
      </c>
      <c r="B17" t="str">
        <f>IF(D17="","",COUNTIF($D$2:D17,D17))</f>
        <v/>
      </c>
      <c r="C17" t="str">
        <f t="shared" si="37"/>
        <v/>
      </c>
      <c r="D17" t="str">
        <f>IF(個人種目入力!F22="女",個人種目入力!B22,"")</f>
        <v/>
      </c>
      <c r="E17" t="str">
        <f>IF(ISNUMBER(D17),個人種目入力!C22,"")</f>
        <v/>
      </c>
      <c r="F17" t="str">
        <f>IF(ISNUMBER(D17),個人種目入力!D22,"")</f>
        <v/>
      </c>
      <c r="G17" t="str">
        <f>IF(ISNUMBER(D17),個人種目入力!E22,"")</f>
        <v/>
      </c>
      <c r="H17" t="str">
        <f>IF(ISNUMBER(D17),個人種目入力!G22,"")</f>
        <v/>
      </c>
      <c r="I17" t="str">
        <f>IF(ISNUMBER(D17),個人種目入力!H22,"")</f>
        <v/>
      </c>
      <c r="K17">
        <f t="shared" si="38"/>
        <v>16</v>
      </c>
      <c r="L17" t="str">
        <f t="shared" si="39"/>
        <v/>
      </c>
      <c r="M17" t="str">
        <f t="shared" si="40"/>
        <v/>
      </c>
      <c r="N17" t="str">
        <f t="shared" si="41"/>
        <v/>
      </c>
      <c r="O17" t="str">
        <f t="shared" si="42"/>
        <v/>
      </c>
      <c r="P17" t="str">
        <f t="shared" si="43"/>
        <v/>
      </c>
      <c r="Q17" t="str">
        <f t="shared" si="44"/>
        <v/>
      </c>
      <c r="R17" t="str">
        <f t="shared" si="44"/>
        <v/>
      </c>
      <c r="S17" t="str">
        <f t="shared" si="44"/>
        <v/>
      </c>
      <c r="T17" t="str">
        <f t="shared" si="45"/>
        <v/>
      </c>
      <c r="U17" t="str">
        <f t="shared" si="45"/>
        <v/>
      </c>
      <c r="W17" s="69" t="str">
        <f>IF(ISERR(SMALL($L$2:$L$51,16)),"",(SMALL($L$2:$L$51,16)))</f>
        <v/>
      </c>
      <c r="X17" s="69" t="str">
        <f t="shared" si="13"/>
        <v/>
      </c>
      <c r="Y17" s="69" t="str">
        <f t="shared" si="14"/>
        <v/>
      </c>
      <c r="Z17" s="69" t="str">
        <f t="shared" si="15"/>
        <v/>
      </c>
      <c r="AA17" s="69" t="str">
        <f t="shared" si="16"/>
        <v/>
      </c>
      <c r="AB17" s="69" t="str">
        <f t="shared" si="17"/>
        <v/>
      </c>
      <c r="AC17" s="69" t="str">
        <f t="shared" si="18"/>
        <v/>
      </c>
      <c r="AD17" s="69" t="str">
        <f t="shared" si="19"/>
        <v/>
      </c>
      <c r="AE17" s="69" t="str">
        <f t="shared" si="20"/>
        <v/>
      </c>
      <c r="AF17" s="69" t="str">
        <f t="shared" si="21"/>
        <v/>
      </c>
      <c r="AH17" t="str">
        <f>IF(AK17="","",IF(COUNTIF($AK$2:AK17,AK17)=1,MAX($AH$2:AH16)+1,INDEX($AH$2:AH16,MATCH(AK17,$AK$2:AK16,0),1)))</f>
        <v/>
      </c>
      <c r="AI17" t="str">
        <f>IF(AK17="","",COUNTIF($AK$2:AK17,AK17))</f>
        <v/>
      </c>
      <c r="AJ17" t="str">
        <f t="shared" si="22"/>
        <v/>
      </c>
      <c r="AK17" t="str">
        <f>IF(個人種目入力!F22="男",個人種目入力!B22,"")</f>
        <v/>
      </c>
      <c r="AL17" t="str">
        <f>IF(ISNUMBER(AK17),個人種目入力!C22,"")</f>
        <v/>
      </c>
      <c r="AM17" t="str">
        <f>IF(ISNUMBER(AK17),個人種目入力!D22,"")</f>
        <v/>
      </c>
      <c r="AN17" t="str">
        <f>IF(ISNUMBER(AK17),個人種目入力!E22,"")</f>
        <v/>
      </c>
      <c r="AO17" t="str">
        <f>IF(ISNUMBER(AK17),個人種目入力!G22,"")</f>
        <v/>
      </c>
      <c r="AP17" t="str">
        <f>IF(ISNUMBER(AK17),個人種目入力!H22,"")</f>
        <v/>
      </c>
      <c r="AR17">
        <f t="shared" si="46"/>
        <v>16</v>
      </c>
      <c r="AS17" t="str">
        <f t="shared" si="49"/>
        <v/>
      </c>
      <c r="AT17" t="str">
        <f t="shared" si="50"/>
        <v/>
      </c>
      <c r="AU17" t="str">
        <f t="shared" si="51"/>
        <v/>
      </c>
      <c r="AV17" t="str">
        <f t="shared" si="52"/>
        <v/>
      </c>
      <c r="AW17" t="str">
        <f t="shared" si="53"/>
        <v/>
      </c>
      <c r="AX17" t="str">
        <f t="shared" si="27"/>
        <v/>
      </c>
      <c r="AY17" t="str">
        <f t="shared" si="6"/>
        <v/>
      </c>
      <c r="AZ17" t="str">
        <f t="shared" si="6"/>
        <v/>
      </c>
      <c r="BA17" t="str">
        <f t="shared" si="48"/>
        <v/>
      </c>
      <c r="BB17" t="str">
        <f t="shared" si="48"/>
        <v/>
      </c>
      <c r="BD17" s="69" t="str">
        <f>IF(ISERR(SMALL($AS$2:$AS$51,16)),"",(SMALL($AS$2:$AS$51,16)))</f>
        <v/>
      </c>
      <c r="BE17" s="69" t="str">
        <f t="shared" si="28"/>
        <v/>
      </c>
      <c r="BF17" s="69" t="str">
        <f t="shared" si="29"/>
        <v/>
      </c>
      <c r="BG17" s="69" t="str">
        <f t="shared" si="30"/>
        <v/>
      </c>
      <c r="BH17" s="69" t="str">
        <f t="shared" si="31"/>
        <v/>
      </c>
      <c r="BI17" s="69" t="str">
        <f t="shared" si="32"/>
        <v/>
      </c>
      <c r="BJ17" s="69" t="str">
        <f t="shared" si="33"/>
        <v/>
      </c>
      <c r="BK17" s="69" t="str">
        <f t="shared" si="34"/>
        <v/>
      </c>
      <c r="BL17" s="69" t="str">
        <f t="shared" si="35"/>
        <v/>
      </c>
      <c r="BM17" s="69" t="str">
        <f t="shared" si="36"/>
        <v/>
      </c>
    </row>
    <row r="18" spans="1:65" x14ac:dyDescent="0.15">
      <c r="A18" t="str">
        <f>IF(D18="","",IF(COUNTIF($D$2:D18,D18)=1,MAX($A$2:A17)+1,INDEX($A$2:A17,MATCH(D18,$D$2:D17,0),1)))</f>
        <v/>
      </c>
      <c r="B18" t="str">
        <f>IF(D18="","",COUNTIF($D$2:D18,D18))</f>
        <v/>
      </c>
      <c r="C18" t="str">
        <f t="shared" si="37"/>
        <v/>
      </c>
      <c r="D18" t="str">
        <f>IF(個人種目入力!F23="女",個人種目入力!B23,"")</f>
        <v/>
      </c>
      <c r="E18" t="str">
        <f>IF(ISNUMBER(D18),個人種目入力!C23,"")</f>
        <v/>
      </c>
      <c r="F18" t="str">
        <f>IF(ISNUMBER(D18),個人種目入力!D23,"")</f>
        <v/>
      </c>
      <c r="G18" t="str">
        <f>IF(ISNUMBER(D18),個人種目入力!E23,"")</f>
        <v/>
      </c>
      <c r="H18" t="str">
        <f>IF(ISNUMBER(D18),個人種目入力!G23,"")</f>
        <v/>
      </c>
      <c r="I18" t="str">
        <f>IF(ISNUMBER(D18),個人種目入力!H23,"")</f>
        <v/>
      </c>
      <c r="K18">
        <f t="shared" si="38"/>
        <v>17</v>
      </c>
      <c r="L18" t="str">
        <f t="shared" si="39"/>
        <v/>
      </c>
      <c r="M18" t="str">
        <f t="shared" si="40"/>
        <v/>
      </c>
      <c r="N18" t="str">
        <f t="shared" si="41"/>
        <v/>
      </c>
      <c r="O18" t="str">
        <f t="shared" si="42"/>
        <v/>
      </c>
      <c r="P18" t="str">
        <f t="shared" si="43"/>
        <v/>
      </c>
      <c r="Q18" t="str">
        <f t="shared" si="44"/>
        <v/>
      </c>
      <c r="R18" t="str">
        <f t="shared" si="44"/>
        <v/>
      </c>
      <c r="S18" t="str">
        <f t="shared" si="44"/>
        <v/>
      </c>
      <c r="T18" t="str">
        <f t="shared" si="45"/>
        <v/>
      </c>
      <c r="U18" t="str">
        <f t="shared" si="45"/>
        <v/>
      </c>
      <c r="W18" s="69" t="str">
        <f>IF(ISERR(SMALL($L$2:$L$51,17)),"",(SMALL($L$2:$L$51,17)))</f>
        <v/>
      </c>
      <c r="X18" s="69" t="str">
        <f t="shared" si="13"/>
        <v/>
      </c>
      <c r="Y18" s="69" t="str">
        <f t="shared" si="14"/>
        <v/>
      </c>
      <c r="Z18" s="69" t="str">
        <f t="shared" si="15"/>
        <v/>
      </c>
      <c r="AA18" s="69" t="str">
        <f t="shared" si="16"/>
        <v/>
      </c>
      <c r="AB18" s="69" t="str">
        <f t="shared" si="17"/>
        <v/>
      </c>
      <c r="AC18" s="69" t="str">
        <f t="shared" si="18"/>
        <v/>
      </c>
      <c r="AD18" s="69" t="str">
        <f t="shared" si="19"/>
        <v/>
      </c>
      <c r="AE18" s="69" t="str">
        <f t="shared" si="20"/>
        <v/>
      </c>
      <c r="AF18" s="69" t="str">
        <f t="shared" si="21"/>
        <v/>
      </c>
      <c r="AH18" t="str">
        <f>IF(AK18="","",IF(COUNTIF($AK$2:AK18,AK18)=1,MAX($AH$2:AH17)+1,INDEX($AH$2:AH17,MATCH(AK18,$AK$2:AK17,0),1)))</f>
        <v/>
      </c>
      <c r="AI18" t="str">
        <f>IF(AK18="","",COUNTIF($AK$2:AK18,AK18))</f>
        <v/>
      </c>
      <c r="AJ18" t="str">
        <f t="shared" si="22"/>
        <v/>
      </c>
      <c r="AK18" t="str">
        <f>IF(個人種目入力!F23="男",個人種目入力!B23,"")</f>
        <v/>
      </c>
      <c r="AL18" t="str">
        <f>IF(ISNUMBER(AK18),個人種目入力!C23,"")</f>
        <v/>
      </c>
      <c r="AM18" t="str">
        <f>IF(ISNUMBER(AK18),個人種目入力!D23,"")</f>
        <v/>
      </c>
      <c r="AN18" t="str">
        <f>IF(ISNUMBER(AK18),個人種目入力!E23,"")</f>
        <v/>
      </c>
      <c r="AO18" t="str">
        <f>IF(ISNUMBER(AK18),個人種目入力!G23,"")</f>
        <v/>
      </c>
      <c r="AP18" t="str">
        <f>IF(ISNUMBER(AK18),個人種目入力!H23,"")</f>
        <v/>
      </c>
      <c r="AR18">
        <f t="shared" si="46"/>
        <v>17</v>
      </c>
      <c r="AS18" t="str">
        <f t="shared" si="49"/>
        <v/>
      </c>
      <c r="AT18" t="str">
        <f t="shared" si="50"/>
        <v/>
      </c>
      <c r="AU18" t="str">
        <f t="shared" si="51"/>
        <v/>
      </c>
      <c r="AV18" t="str">
        <f t="shared" si="52"/>
        <v/>
      </c>
      <c r="AW18" t="str">
        <f t="shared" si="53"/>
        <v/>
      </c>
      <c r="AX18" t="str">
        <f t="shared" si="27"/>
        <v/>
      </c>
      <c r="AY18" t="str">
        <f t="shared" si="27"/>
        <v/>
      </c>
      <c r="AZ18" t="str">
        <f t="shared" si="27"/>
        <v/>
      </c>
      <c r="BA18" t="str">
        <f t="shared" si="48"/>
        <v/>
      </c>
      <c r="BB18" t="str">
        <f t="shared" si="48"/>
        <v/>
      </c>
      <c r="BD18" s="69" t="str">
        <f>IF(ISERR(SMALL($AS$2:$AS$51,17)),"",(SMALL($AS$2:$AS$51,17)))</f>
        <v/>
      </c>
      <c r="BE18" s="69" t="str">
        <f t="shared" si="28"/>
        <v/>
      </c>
      <c r="BF18" s="69" t="str">
        <f t="shared" si="29"/>
        <v/>
      </c>
      <c r="BG18" s="69" t="str">
        <f t="shared" si="30"/>
        <v/>
      </c>
      <c r="BH18" s="69" t="str">
        <f t="shared" si="31"/>
        <v/>
      </c>
      <c r="BI18" s="69" t="str">
        <f t="shared" si="32"/>
        <v/>
      </c>
      <c r="BJ18" s="69" t="str">
        <f t="shared" si="33"/>
        <v/>
      </c>
      <c r="BK18" s="69" t="str">
        <f t="shared" si="34"/>
        <v/>
      </c>
      <c r="BL18" s="69" t="str">
        <f t="shared" si="35"/>
        <v/>
      </c>
      <c r="BM18" s="69" t="str">
        <f t="shared" si="36"/>
        <v/>
      </c>
    </row>
    <row r="19" spans="1:65" x14ac:dyDescent="0.15">
      <c r="A19" t="str">
        <f>IF(D19="","",IF(COUNTIF($D$2:D19,D19)=1,MAX($A$2:A18)+1,INDEX($A$2:A18,MATCH(D19,$D$2:D18,0),1)))</f>
        <v/>
      </c>
      <c r="B19" t="str">
        <f>IF(D19="","",COUNTIF($D$2:D19,D19))</f>
        <v/>
      </c>
      <c r="C19" t="str">
        <f t="shared" si="37"/>
        <v/>
      </c>
      <c r="D19" t="str">
        <f>IF(個人種目入力!F24="女",個人種目入力!B24,"")</f>
        <v/>
      </c>
      <c r="E19" t="str">
        <f>IF(ISNUMBER(D19),個人種目入力!C24,"")</f>
        <v/>
      </c>
      <c r="F19" t="str">
        <f>IF(ISNUMBER(D19),個人種目入力!D24,"")</f>
        <v/>
      </c>
      <c r="G19" t="str">
        <f>IF(ISNUMBER(D19),個人種目入力!E24,"")</f>
        <v/>
      </c>
      <c r="H19" t="str">
        <f>IF(ISNUMBER(D19),個人種目入力!G24,"")</f>
        <v/>
      </c>
      <c r="I19" t="str">
        <f>IF(ISNUMBER(D19),個人種目入力!H24,"")</f>
        <v/>
      </c>
      <c r="K19">
        <f t="shared" si="38"/>
        <v>18</v>
      </c>
      <c r="L19" t="str">
        <f t="shared" si="39"/>
        <v/>
      </c>
      <c r="M19" t="str">
        <f t="shared" si="40"/>
        <v/>
      </c>
      <c r="N19" t="str">
        <f t="shared" si="41"/>
        <v/>
      </c>
      <c r="O19" t="str">
        <f t="shared" si="42"/>
        <v/>
      </c>
      <c r="P19" t="str">
        <f t="shared" si="43"/>
        <v/>
      </c>
      <c r="Q19" t="str">
        <f t="shared" si="44"/>
        <v/>
      </c>
      <c r="R19" t="str">
        <f t="shared" si="44"/>
        <v/>
      </c>
      <c r="S19" t="str">
        <f t="shared" si="44"/>
        <v/>
      </c>
      <c r="T19" t="str">
        <f t="shared" si="45"/>
        <v/>
      </c>
      <c r="U19" t="str">
        <f t="shared" si="45"/>
        <v/>
      </c>
      <c r="W19" s="69" t="str">
        <f>IF(ISERR(SMALL($L$2:$L$51,18)),"",(SMALL($L$2:$L$51,18)))</f>
        <v/>
      </c>
      <c r="X19" s="69" t="str">
        <f t="shared" si="13"/>
        <v/>
      </c>
      <c r="Y19" s="69" t="str">
        <f t="shared" si="14"/>
        <v/>
      </c>
      <c r="Z19" s="69" t="str">
        <f t="shared" si="15"/>
        <v/>
      </c>
      <c r="AA19" s="69" t="str">
        <f t="shared" si="16"/>
        <v/>
      </c>
      <c r="AB19" s="69" t="str">
        <f t="shared" si="17"/>
        <v/>
      </c>
      <c r="AC19" s="69" t="str">
        <f t="shared" si="18"/>
        <v/>
      </c>
      <c r="AD19" s="69" t="str">
        <f t="shared" si="19"/>
        <v/>
      </c>
      <c r="AE19" s="69" t="str">
        <f t="shared" si="20"/>
        <v/>
      </c>
      <c r="AF19" s="69" t="str">
        <f t="shared" si="21"/>
        <v/>
      </c>
      <c r="AH19" t="str">
        <f>IF(AK19="","",IF(COUNTIF($AK$2:AK19,AK19)=1,MAX($AH$2:AH18)+1,INDEX($AH$2:AH18,MATCH(AK19,$AK$2:AK18,0),1)))</f>
        <v/>
      </c>
      <c r="AI19" t="str">
        <f>IF(AK19="","",COUNTIF($AK$2:AK19,AK19))</f>
        <v/>
      </c>
      <c r="AJ19" t="str">
        <f t="shared" si="22"/>
        <v/>
      </c>
      <c r="AK19" t="str">
        <f>IF(個人種目入力!F24="男",個人種目入力!B24,"")</f>
        <v/>
      </c>
      <c r="AL19" t="str">
        <f>IF(ISNUMBER(AK19),個人種目入力!C24,"")</f>
        <v/>
      </c>
      <c r="AM19" t="str">
        <f>IF(ISNUMBER(AK19),個人種目入力!D24,"")</f>
        <v/>
      </c>
      <c r="AN19" t="str">
        <f>IF(ISNUMBER(AK19),個人種目入力!E24,"")</f>
        <v/>
      </c>
      <c r="AO19" t="str">
        <f>IF(ISNUMBER(AK19),個人種目入力!G24,"")</f>
        <v/>
      </c>
      <c r="AP19" t="str">
        <f>IF(ISNUMBER(AK19),個人種目入力!H24,"")</f>
        <v/>
      </c>
      <c r="AR19">
        <f t="shared" si="46"/>
        <v>18</v>
      </c>
      <c r="AS19" t="str">
        <f t="shared" si="49"/>
        <v/>
      </c>
      <c r="AT19" t="str">
        <f t="shared" si="50"/>
        <v/>
      </c>
      <c r="AU19" t="str">
        <f t="shared" si="51"/>
        <v/>
      </c>
      <c r="AV19" t="str">
        <f t="shared" si="52"/>
        <v/>
      </c>
      <c r="AW19" t="str">
        <f t="shared" si="53"/>
        <v/>
      </c>
      <c r="AX19" t="str">
        <f t="shared" si="27"/>
        <v/>
      </c>
      <c r="AY19" t="str">
        <f t="shared" si="27"/>
        <v/>
      </c>
      <c r="AZ19" t="str">
        <f t="shared" si="27"/>
        <v/>
      </c>
      <c r="BA19" t="str">
        <f t="shared" si="48"/>
        <v/>
      </c>
      <c r="BB19" t="str">
        <f t="shared" si="48"/>
        <v/>
      </c>
      <c r="BD19" s="69" t="str">
        <f>IF(ISERR(SMALL($AS$2:$AS$51,18)),"",(SMALL($AS$2:$AS$51,18)))</f>
        <v/>
      </c>
      <c r="BE19" s="69" t="str">
        <f t="shared" si="28"/>
        <v/>
      </c>
      <c r="BF19" s="69" t="str">
        <f t="shared" si="29"/>
        <v/>
      </c>
      <c r="BG19" s="69" t="str">
        <f t="shared" si="30"/>
        <v/>
      </c>
      <c r="BH19" s="69" t="str">
        <f t="shared" si="31"/>
        <v/>
      </c>
      <c r="BI19" s="69" t="str">
        <f t="shared" si="32"/>
        <v/>
      </c>
      <c r="BJ19" s="69" t="str">
        <f t="shared" si="33"/>
        <v/>
      </c>
      <c r="BK19" s="69" t="str">
        <f t="shared" si="34"/>
        <v/>
      </c>
      <c r="BL19" s="69" t="str">
        <f t="shared" si="35"/>
        <v/>
      </c>
      <c r="BM19" s="69" t="str">
        <f t="shared" si="36"/>
        <v/>
      </c>
    </row>
    <row r="20" spans="1:65" x14ac:dyDescent="0.15">
      <c r="A20" t="str">
        <f>IF(D20="","",IF(COUNTIF($D$2:D20,D20)=1,MAX($A$2:A19)+1,INDEX($A$2:A19,MATCH(D20,$D$2:D19,0),1)))</f>
        <v/>
      </c>
      <c r="B20" t="str">
        <f>IF(D20="","",COUNTIF($D$2:D20,D20))</f>
        <v/>
      </c>
      <c r="C20" t="str">
        <f t="shared" si="37"/>
        <v/>
      </c>
      <c r="D20" t="str">
        <f>IF(個人種目入力!F25="女",個人種目入力!B25,"")</f>
        <v/>
      </c>
      <c r="E20" t="str">
        <f>IF(ISNUMBER(D20),個人種目入力!C25,"")</f>
        <v/>
      </c>
      <c r="F20" t="str">
        <f>IF(ISNUMBER(D20),個人種目入力!D25,"")</f>
        <v/>
      </c>
      <c r="G20" t="str">
        <f>IF(ISNUMBER(D20),個人種目入力!E25,"")</f>
        <v/>
      </c>
      <c r="H20" t="str">
        <f>IF(ISNUMBER(D20),個人種目入力!G25,"")</f>
        <v/>
      </c>
      <c r="I20" t="str">
        <f>IF(ISNUMBER(D20),個人種目入力!H25,"")</f>
        <v/>
      </c>
      <c r="K20">
        <f t="shared" si="38"/>
        <v>19</v>
      </c>
      <c r="L20" t="str">
        <f t="shared" si="39"/>
        <v/>
      </c>
      <c r="M20" t="str">
        <f t="shared" si="40"/>
        <v/>
      </c>
      <c r="N20" t="str">
        <f t="shared" si="41"/>
        <v/>
      </c>
      <c r="O20" t="str">
        <f t="shared" si="42"/>
        <v/>
      </c>
      <c r="P20" t="str">
        <f t="shared" si="43"/>
        <v/>
      </c>
      <c r="Q20" t="str">
        <f t="shared" si="44"/>
        <v/>
      </c>
      <c r="R20" t="str">
        <f t="shared" si="44"/>
        <v/>
      </c>
      <c r="S20" t="str">
        <f t="shared" si="44"/>
        <v/>
      </c>
      <c r="T20" t="str">
        <f t="shared" si="45"/>
        <v/>
      </c>
      <c r="U20" t="str">
        <f t="shared" si="45"/>
        <v/>
      </c>
      <c r="W20" s="69" t="str">
        <f>IF(ISERR(SMALL($L$2:$L$51,19)),"",(SMALL($L$2:$L$51,19)))</f>
        <v/>
      </c>
      <c r="X20" s="69" t="str">
        <f t="shared" si="13"/>
        <v/>
      </c>
      <c r="Y20" s="69" t="str">
        <f t="shared" si="14"/>
        <v/>
      </c>
      <c r="Z20" s="69" t="str">
        <f t="shared" si="15"/>
        <v/>
      </c>
      <c r="AA20" s="69" t="str">
        <f t="shared" si="16"/>
        <v/>
      </c>
      <c r="AB20" s="69" t="str">
        <f t="shared" si="17"/>
        <v/>
      </c>
      <c r="AC20" s="69" t="str">
        <f t="shared" si="18"/>
        <v/>
      </c>
      <c r="AD20" s="69" t="str">
        <f t="shared" si="19"/>
        <v/>
      </c>
      <c r="AE20" s="69" t="str">
        <f t="shared" si="20"/>
        <v/>
      </c>
      <c r="AF20" s="69" t="str">
        <f t="shared" si="21"/>
        <v/>
      </c>
      <c r="AH20" t="str">
        <f>IF(AK20="","",IF(COUNTIF($AK$2:AK20,AK20)=1,MAX($AH$2:AH19)+1,INDEX($AH$2:AH19,MATCH(AK20,$AK$2:AK19,0),1)))</f>
        <v/>
      </c>
      <c r="AI20" t="str">
        <f>IF(AK20="","",COUNTIF($AK$2:AK20,AK20))</f>
        <v/>
      </c>
      <c r="AJ20" t="str">
        <f t="shared" si="22"/>
        <v/>
      </c>
      <c r="AK20" t="str">
        <f>IF(個人種目入力!F25="男",個人種目入力!B25,"")</f>
        <v/>
      </c>
      <c r="AL20" t="str">
        <f>IF(ISNUMBER(AK20),個人種目入力!C25,"")</f>
        <v/>
      </c>
      <c r="AM20" t="str">
        <f>IF(ISNUMBER(AK20),個人種目入力!D25,"")</f>
        <v/>
      </c>
      <c r="AN20" t="str">
        <f>IF(ISNUMBER(AK20),個人種目入力!E25,"")</f>
        <v/>
      </c>
      <c r="AO20" t="str">
        <f>IF(ISNUMBER(AK20),個人種目入力!G25,"")</f>
        <v/>
      </c>
      <c r="AP20" t="str">
        <f>IF(ISNUMBER(AK20),個人種目入力!H25,"")</f>
        <v/>
      </c>
      <c r="AR20">
        <f t="shared" si="46"/>
        <v>19</v>
      </c>
      <c r="AS20" t="str">
        <f t="shared" si="49"/>
        <v/>
      </c>
      <c r="AT20" t="str">
        <f t="shared" si="50"/>
        <v/>
      </c>
      <c r="AU20" t="str">
        <f t="shared" si="51"/>
        <v/>
      </c>
      <c r="AV20" t="str">
        <f t="shared" si="52"/>
        <v/>
      </c>
      <c r="AW20" t="str">
        <f t="shared" si="53"/>
        <v/>
      </c>
      <c r="AX20" t="str">
        <f t="shared" si="27"/>
        <v/>
      </c>
      <c r="AY20" t="str">
        <f t="shared" si="27"/>
        <v/>
      </c>
      <c r="AZ20" t="str">
        <f t="shared" si="27"/>
        <v/>
      </c>
      <c r="BA20" t="str">
        <f t="shared" ref="BA20:BB51" si="54">IF(ISNA(VLOOKUP($AR20&amp;COLUMN()-49,$AJ$2:$AP$138,7,0)),"",VLOOKUP($AR20&amp;COLUMN()-49,$AJ$2:$AP$138,7,0))</f>
        <v/>
      </c>
      <c r="BB20" t="str">
        <f t="shared" si="54"/>
        <v/>
      </c>
      <c r="BD20" s="69" t="str">
        <f>IF(ISERR(SMALL($AS$2:$AS$51,19)),"",(SMALL($AS$2:$AS$51,19)))</f>
        <v/>
      </c>
      <c r="BE20" s="69" t="str">
        <f t="shared" si="28"/>
        <v/>
      </c>
      <c r="BF20" s="69" t="str">
        <f t="shared" si="29"/>
        <v/>
      </c>
      <c r="BG20" s="69" t="str">
        <f t="shared" si="30"/>
        <v/>
      </c>
      <c r="BH20" s="69" t="str">
        <f t="shared" si="31"/>
        <v/>
      </c>
      <c r="BI20" s="69" t="str">
        <f t="shared" si="32"/>
        <v/>
      </c>
      <c r="BJ20" s="69" t="str">
        <f t="shared" si="33"/>
        <v/>
      </c>
      <c r="BK20" s="69" t="str">
        <f t="shared" si="34"/>
        <v/>
      </c>
      <c r="BL20" s="69" t="str">
        <f t="shared" si="35"/>
        <v/>
      </c>
      <c r="BM20" s="69" t="str">
        <f t="shared" si="36"/>
        <v/>
      </c>
    </row>
    <row r="21" spans="1:65" x14ac:dyDescent="0.15">
      <c r="A21" t="str">
        <f>IF(D21="","",IF(COUNTIF($D$2:D21,D21)=1,MAX($A$2:A20)+1,INDEX($A$2:A20,MATCH(D21,$D$2:D20,0),1)))</f>
        <v/>
      </c>
      <c r="B21" t="str">
        <f>IF(D21="","",COUNTIF($D$2:D21,D21))</f>
        <v/>
      </c>
      <c r="C21" t="str">
        <f t="shared" si="37"/>
        <v/>
      </c>
      <c r="D21" t="str">
        <f>IF(個人種目入力!F26="女",個人種目入力!B26,"")</f>
        <v/>
      </c>
      <c r="E21" t="str">
        <f>IF(ISNUMBER(D21),個人種目入力!C26,"")</f>
        <v/>
      </c>
      <c r="F21" t="str">
        <f>IF(ISNUMBER(D21),個人種目入力!D26,"")</f>
        <v/>
      </c>
      <c r="G21" t="str">
        <f>IF(ISNUMBER(D21),個人種目入力!E26,"")</f>
        <v/>
      </c>
      <c r="H21" t="str">
        <f>IF(ISNUMBER(D21),個人種目入力!G26,"")</f>
        <v/>
      </c>
      <c r="I21" t="str">
        <f>IF(ISNUMBER(D21),個人種目入力!H26,"")</f>
        <v/>
      </c>
      <c r="K21">
        <f t="shared" si="38"/>
        <v>20</v>
      </c>
      <c r="L21" t="str">
        <f t="shared" si="39"/>
        <v/>
      </c>
      <c r="M21" t="str">
        <f t="shared" si="40"/>
        <v/>
      </c>
      <c r="N21" t="str">
        <f t="shared" si="41"/>
        <v/>
      </c>
      <c r="O21" t="str">
        <f t="shared" si="42"/>
        <v/>
      </c>
      <c r="P21" t="str">
        <f t="shared" si="43"/>
        <v/>
      </c>
      <c r="Q21" t="str">
        <f t="shared" si="44"/>
        <v/>
      </c>
      <c r="R21" t="str">
        <f t="shared" si="44"/>
        <v/>
      </c>
      <c r="S21" t="str">
        <f t="shared" si="44"/>
        <v/>
      </c>
      <c r="T21" t="str">
        <f t="shared" si="45"/>
        <v/>
      </c>
      <c r="U21" t="str">
        <f t="shared" si="45"/>
        <v/>
      </c>
      <c r="W21" s="69" t="str">
        <f>IF(ISERR(SMALL($L$2:$L$51,20)),"",(SMALL($L$2:$L$51,20)))</f>
        <v/>
      </c>
      <c r="X21" s="69" t="str">
        <f t="shared" si="13"/>
        <v/>
      </c>
      <c r="Y21" s="69" t="str">
        <f t="shared" si="14"/>
        <v/>
      </c>
      <c r="Z21" s="69" t="str">
        <f t="shared" si="15"/>
        <v/>
      </c>
      <c r="AA21" s="69" t="str">
        <f t="shared" si="16"/>
        <v/>
      </c>
      <c r="AB21" s="69" t="str">
        <f t="shared" si="17"/>
        <v/>
      </c>
      <c r="AC21" s="69" t="str">
        <f t="shared" si="18"/>
        <v/>
      </c>
      <c r="AD21" s="69" t="str">
        <f t="shared" si="19"/>
        <v/>
      </c>
      <c r="AE21" s="69" t="str">
        <f t="shared" si="20"/>
        <v/>
      </c>
      <c r="AF21" s="69" t="str">
        <f t="shared" si="21"/>
        <v/>
      </c>
      <c r="AH21" t="str">
        <f>IF(AK21="","",IF(COUNTIF($AK$2:AK21,AK21)=1,MAX($AH$2:AH20)+1,INDEX($AH$2:AH20,MATCH(AK21,$AK$2:AK20,0),1)))</f>
        <v/>
      </c>
      <c r="AI21" t="str">
        <f>IF(AK21="","",COUNTIF($AK$2:AK21,AK21))</f>
        <v/>
      </c>
      <c r="AJ21" t="str">
        <f t="shared" si="22"/>
        <v/>
      </c>
      <c r="AK21" t="str">
        <f>IF(個人種目入力!F26="男",個人種目入力!B26,"")</f>
        <v/>
      </c>
      <c r="AL21" t="str">
        <f>IF(ISNUMBER(AK21),個人種目入力!C26,"")</f>
        <v/>
      </c>
      <c r="AM21" t="str">
        <f>IF(ISNUMBER(AK21),個人種目入力!D26,"")</f>
        <v/>
      </c>
      <c r="AN21" t="str">
        <f>IF(ISNUMBER(AK21),個人種目入力!E26,"")</f>
        <v/>
      </c>
      <c r="AO21" t="str">
        <f>IF(ISNUMBER(AK21),個人種目入力!G26,"")</f>
        <v/>
      </c>
      <c r="AP21" t="str">
        <f>IF(ISNUMBER(AK21),個人種目入力!H26,"")</f>
        <v/>
      </c>
      <c r="AR21">
        <f t="shared" si="46"/>
        <v>20</v>
      </c>
      <c r="AS21" t="str">
        <f t="shared" si="49"/>
        <v/>
      </c>
      <c r="AT21" t="str">
        <f t="shared" si="50"/>
        <v/>
      </c>
      <c r="AU21" t="str">
        <f t="shared" si="51"/>
        <v/>
      </c>
      <c r="AV21" t="str">
        <f t="shared" si="52"/>
        <v/>
      </c>
      <c r="AW21" t="str">
        <f t="shared" si="53"/>
        <v/>
      </c>
      <c r="AX21" t="str">
        <f t="shared" si="27"/>
        <v/>
      </c>
      <c r="AY21" t="str">
        <f t="shared" si="27"/>
        <v/>
      </c>
      <c r="AZ21" t="str">
        <f t="shared" si="27"/>
        <v/>
      </c>
      <c r="BA21" t="str">
        <f t="shared" si="54"/>
        <v/>
      </c>
      <c r="BB21" t="str">
        <f t="shared" si="54"/>
        <v/>
      </c>
      <c r="BD21" s="69" t="str">
        <f>IF(ISERR(SMALL($AS$2:$AS$51,20)),"",(SMALL($AS$2:$AS$51,20)))</f>
        <v/>
      </c>
      <c r="BE21" s="69" t="str">
        <f t="shared" si="28"/>
        <v/>
      </c>
      <c r="BF21" s="69" t="str">
        <f t="shared" si="29"/>
        <v/>
      </c>
      <c r="BG21" s="69" t="str">
        <f t="shared" si="30"/>
        <v/>
      </c>
      <c r="BH21" s="69" t="str">
        <f t="shared" si="31"/>
        <v/>
      </c>
      <c r="BI21" s="69" t="str">
        <f t="shared" si="32"/>
        <v/>
      </c>
      <c r="BJ21" s="69" t="str">
        <f t="shared" si="33"/>
        <v/>
      </c>
      <c r="BK21" s="69" t="str">
        <f t="shared" si="34"/>
        <v/>
      </c>
      <c r="BL21" s="69" t="str">
        <f t="shared" si="35"/>
        <v/>
      </c>
      <c r="BM21" s="69" t="str">
        <f t="shared" si="36"/>
        <v/>
      </c>
    </row>
    <row r="22" spans="1:65" x14ac:dyDescent="0.15">
      <c r="A22" t="str">
        <f>IF(D22="","",IF(COUNTIF($D$2:D22,D22)=1,MAX($A$2:A21)+1,INDEX($A$2:A21,MATCH(D22,$D$2:D21,0),1)))</f>
        <v/>
      </c>
      <c r="B22" t="str">
        <f>IF(D22="","",COUNTIF($D$2:D22,D22))</f>
        <v/>
      </c>
      <c r="C22" t="str">
        <f t="shared" si="37"/>
        <v/>
      </c>
      <c r="D22" t="str">
        <f>IF(個人種目入力!F27="女",個人種目入力!B27,"")</f>
        <v/>
      </c>
      <c r="E22" t="str">
        <f>IF(ISNUMBER(D22),個人種目入力!C27,"")</f>
        <v/>
      </c>
      <c r="F22" t="str">
        <f>IF(ISNUMBER(D22),個人種目入力!D27,"")</f>
        <v/>
      </c>
      <c r="G22" t="str">
        <f>IF(ISNUMBER(D22),個人種目入力!E27,"")</f>
        <v/>
      </c>
      <c r="H22" t="str">
        <f>IF(ISNUMBER(D22),個人種目入力!G27,"")</f>
        <v/>
      </c>
      <c r="I22" t="str">
        <f>IF(ISNUMBER(D22),個人種目入力!H27,"")</f>
        <v/>
      </c>
      <c r="K22">
        <f t="shared" si="38"/>
        <v>21</v>
      </c>
      <c r="L22" t="str">
        <f t="shared" si="39"/>
        <v/>
      </c>
      <c r="M22" t="str">
        <f t="shared" si="40"/>
        <v/>
      </c>
      <c r="N22" t="str">
        <f t="shared" si="41"/>
        <v/>
      </c>
      <c r="O22" t="str">
        <f t="shared" si="42"/>
        <v/>
      </c>
      <c r="P22" t="str">
        <f t="shared" si="43"/>
        <v/>
      </c>
      <c r="Q22" t="str">
        <f t="shared" si="44"/>
        <v/>
      </c>
      <c r="R22" t="str">
        <f t="shared" si="44"/>
        <v/>
      </c>
      <c r="S22" t="str">
        <f t="shared" si="44"/>
        <v/>
      </c>
      <c r="T22" t="str">
        <f t="shared" si="45"/>
        <v/>
      </c>
      <c r="U22" t="str">
        <f t="shared" si="45"/>
        <v/>
      </c>
      <c r="W22" s="69" t="str">
        <f>IF(ISERR(SMALL($L$2:$L$51,21)),"",(SMALL($L$2:$L$51,21)))</f>
        <v/>
      </c>
      <c r="X22" s="69" t="str">
        <f t="shared" si="13"/>
        <v/>
      </c>
      <c r="Y22" s="69" t="str">
        <f t="shared" si="14"/>
        <v/>
      </c>
      <c r="Z22" s="69" t="str">
        <f t="shared" si="15"/>
        <v/>
      </c>
      <c r="AA22" s="69" t="str">
        <f t="shared" si="16"/>
        <v/>
      </c>
      <c r="AB22" s="69" t="str">
        <f t="shared" si="17"/>
        <v/>
      </c>
      <c r="AC22" s="69" t="str">
        <f t="shared" si="18"/>
        <v/>
      </c>
      <c r="AD22" s="69" t="str">
        <f t="shared" si="19"/>
        <v/>
      </c>
      <c r="AE22" s="69" t="str">
        <f t="shared" si="20"/>
        <v/>
      </c>
      <c r="AF22" s="69" t="str">
        <f t="shared" si="21"/>
        <v/>
      </c>
      <c r="AH22" t="str">
        <f>IF(AK22="","",IF(COUNTIF($AK$2:AK22,AK22)=1,MAX($AH$2:AH21)+1,INDEX($AH$2:AH21,MATCH(AK22,$AK$2:AK21,0),1)))</f>
        <v/>
      </c>
      <c r="AI22" t="str">
        <f>IF(AK22="","",COUNTIF($AK$2:AK22,AK22))</f>
        <v/>
      </c>
      <c r="AJ22" t="str">
        <f t="shared" si="22"/>
        <v/>
      </c>
      <c r="AK22" t="str">
        <f>IF(個人種目入力!F27="男",個人種目入力!B27,"")</f>
        <v/>
      </c>
      <c r="AL22" t="str">
        <f>IF(ISNUMBER(AK22),個人種目入力!C27,"")</f>
        <v/>
      </c>
      <c r="AM22" t="str">
        <f>IF(ISNUMBER(AK22),個人種目入力!D27,"")</f>
        <v/>
      </c>
      <c r="AN22" t="str">
        <f>IF(ISNUMBER(AK22),個人種目入力!E27,"")</f>
        <v/>
      </c>
      <c r="AO22" t="str">
        <f>IF(ISNUMBER(AK22),個人種目入力!G27,"")</f>
        <v/>
      </c>
      <c r="AP22" t="str">
        <f>IF(ISNUMBER(AK22),個人種目入力!H27,"")</f>
        <v/>
      </c>
      <c r="AR22">
        <f t="shared" si="46"/>
        <v>21</v>
      </c>
      <c r="AS22" t="str">
        <f t="shared" si="49"/>
        <v/>
      </c>
      <c r="AT22" t="str">
        <f t="shared" si="50"/>
        <v/>
      </c>
      <c r="AU22" t="str">
        <f t="shared" si="51"/>
        <v/>
      </c>
      <c r="AV22" t="str">
        <f t="shared" si="52"/>
        <v/>
      </c>
      <c r="AW22" t="str">
        <f t="shared" si="53"/>
        <v/>
      </c>
      <c r="AX22" t="str">
        <f t="shared" si="27"/>
        <v/>
      </c>
      <c r="AY22" t="str">
        <f t="shared" si="27"/>
        <v/>
      </c>
      <c r="AZ22" t="str">
        <f t="shared" si="27"/>
        <v/>
      </c>
      <c r="BA22" t="str">
        <f t="shared" si="54"/>
        <v/>
      </c>
      <c r="BB22" t="str">
        <f t="shared" si="54"/>
        <v/>
      </c>
      <c r="BD22" s="69" t="str">
        <f>IF(ISERR(SMALL($AS$2:$AS$51,21)),"",(SMALL($AS$2:$AS$51,21)))</f>
        <v/>
      </c>
      <c r="BE22" s="69" t="str">
        <f t="shared" si="28"/>
        <v/>
      </c>
      <c r="BF22" s="69" t="str">
        <f t="shared" si="29"/>
        <v/>
      </c>
      <c r="BG22" s="69" t="str">
        <f t="shared" si="30"/>
        <v/>
      </c>
      <c r="BH22" s="69" t="str">
        <f t="shared" si="31"/>
        <v/>
      </c>
      <c r="BI22" s="69" t="str">
        <f t="shared" si="32"/>
        <v/>
      </c>
      <c r="BJ22" s="69" t="str">
        <f t="shared" si="33"/>
        <v/>
      </c>
      <c r="BK22" s="69" t="str">
        <f t="shared" si="34"/>
        <v/>
      </c>
      <c r="BL22" s="69" t="str">
        <f t="shared" si="35"/>
        <v/>
      </c>
      <c r="BM22" s="69" t="str">
        <f t="shared" si="36"/>
        <v/>
      </c>
    </row>
    <row r="23" spans="1:65" x14ac:dyDescent="0.15">
      <c r="A23" t="str">
        <f>IF(D23="","",IF(COUNTIF($D$2:D23,D23)=1,MAX($A$2:A22)+1,INDEX($A$2:A22,MATCH(D23,$D$2:D22,0),1)))</f>
        <v/>
      </c>
      <c r="B23" t="str">
        <f>IF(D23="","",COUNTIF($D$2:D23,D23))</f>
        <v/>
      </c>
      <c r="C23" t="str">
        <f t="shared" si="37"/>
        <v/>
      </c>
      <c r="D23" t="str">
        <f>IF(個人種目入力!F28="女",個人種目入力!B28,"")</f>
        <v/>
      </c>
      <c r="E23" t="str">
        <f>IF(ISNUMBER(D23),個人種目入力!C28,"")</f>
        <v/>
      </c>
      <c r="F23" t="str">
        <f>IF(ISNUMBER(D23),個人種目入力!D28,"")</f>
        <v/>
      </c>
      <c r="G23" t="str">
        <f>IF(ISNUMBER(D23),個人種目入力!E28,"")</f>
        <v/>
      </c>
      <c r="H23" t="str">
        <f>IF(ISNUMBER(D23),個人種目入力!G28,"")</f>
        <v/>
      </c>
      <c r="I23" t="str">
        <f>IF(ISNUMBER(D23),個人種目入力!H28,"")</f>
        <v/>
      </c>
      <c r="K23">
        <f t="shared" si="38"/>
        <v>22</v>
      </c>
      <c r="L23" t="str">
        <f t="shared" si="39"/>
        <v/>
      </c>
      <c r="M23" t="str">
        <f t="shared" si="40"/>
        <v/>
      </c>
      <c r="N23" t="str">
        <f t="shared" si="41"/>
        <v/>
      </c>
      <c r="O23" t="str">
        <f t="shared" si="42"/>
        <v/>
      </c>
      <c r="P23" t="str">
        <f t="shared" si="43"/>
        <v/>
      </c>
      <c r="Q23" t="str">
        <f t="shared" si="44"/>
        <v/>
      </c>
      <c r="R23" t="str">
        <f t="shared" si="44"/>
        <v/>
      </c>
      <c r="S23" t="str">
        <f t="shared" si="44"/>
        <v/>
      </c>
      <c r="T23" t="str">
        <f t="shared" si="45"/>
        <v/>
      </c>
      <c r="U23" t="str">
        <f t="shared" si="45"/>
        <v/>
      </c>
      <c r="W23" s="69" t="str">
        <f>IF(ISERR(SMALL($L$2:$L$51,22)),"",(SMALL($L$2:$L$51,22)))</f>
        <v/>
      </c>
      <c r="X23" s="69" t="str">
        <f t="shared" si="13"/>
        <v/>
      </c>
      <c r="Y23" s="69" t="str">
        <f t="shared" si="14"/>
        <v/>
      </c>
      <c r="Z23" s="69" t="str">
        <f t="shared" si="15"/>
        <v/>
      </c>
      <c r="AA23" s="69" t="str">
        <f t="shared" si="16"/>
        <v/>
      </c>
      <c r="AB23" s="69" t="str">
        <f t="shared" si="17"/>
        <v/>
      </c>
      <c r="AC23" s="69" t="str">
        <f t="shared" si="18"/>
        <v/>
      </c>
      <c r="AD23" s="69" t="str">
        <f t="shared" si="19"/>
        <v/>
      </c>
      <c r="AE23" s="69" t="str">
        <f t="shared" si="20"/>
        <v/>
      </c>
      <c r="AF23" s="69" t="str">
        <f t="shared" si="21"/>
        <v/>
      </c>
      <c r="AH23" t="str">
        <f>IF(AK23="","",IF(COUNTIF($AK$2:AK23,AK23)=1,MAX($AH$2:AH22)+1,INDEX($AH$2:AH22,MATCH(AK23,$AK$2:AK22,0),1)))</f>
        <v/>
      </c>
      <c r="AI23" t="str">
        <f>IF(AK23="","",COUNTIF($AK$2:AK23,AK23))</f>
        <v/>
      </c>
      <c r="AJ23" t="str">
        <f t="shared" si="22"/>
        <v/>
      </c>
      <c r="AK23" t="str">
        <f>IF(個人種目入力!F28="男",個人種目入力!B28,"")</f>
        <v/>
      </c>
      <c r="AL23" t="str">
        <f>IF(ISNUMBER(AK23),個人種目入力!C28,"")</f>
        <v/>
      </c>
      <c r="AM23" t="str">
        <f>IF(ISNUMBER(AK23),個人種目入力!D28,"")</f>
        <v/>
      </c>
      <c r="AN23" t="str">
        <f>IF(ISNUMBER(AK23),個人種目入力!E28,"")</f>
        <v/>
      </c>
      <c r="AO23" t="str">
        <f>IF(ISNUMBER(AK23),個人種目入力!G28,"")</f>
        <v/>
      </c>
      <c r="AP23" t="str">
        <f>IF(ISNUMBER(AK23),個人種目入力!H28,"")</f>
        <v/>
      </c>
      <c r="AR23">
        <f t="shared" si="46"/>
        <v>22</v>
      </c>
      <c r="AS23" t="str">
        <f t="shared" si="49"/>
        <v/>
      </c>
      <c r="AT23" t="str">
        <f t="shared" si="50"/>
        <v/>
      </c>
      <c r="AU23" t="str">
        <f t="shared" si="51"/>
        <v/>
      </c>
      <c r="AV23" t="str">
        <f t="shared" si="52"/>
        <v/>
      </c>
      <c r="AW23" t="str">
        <f t="shared" si="53"/>
        <v/>
      </c>
      <c r="AX23" t="str">
        <f t="shared" si="27"/>
        <v/>
      </c>
      <c r="AY23" t="str">
        <f t="shared" si="27"/>
        <v/>
      </c>
      <c r="AZ23" t="str">
        <f t="shared" si="27"/>
        <v/>
      </c>
      <c r="BA23" t="str">
        <f t="shared" si="54"/>
        <v/>
      </c>
      <c r="BB23" t="str">
        <f t="shared" si="54"/>
        <v/>
      </c>
      <c r="BD23" s="69" t="str">
        <f>IF(ISERR(SMALL($AS$2:$AS$51,22)),"",(SMALL($AS$2:$AS$51,22)))</f>
        <v/>
      </c>
      <c r="BE23" s="69" t="str">
        <f t="shared" si="28"/>
        <v/>
      </c>
      <c r="BF23" s="69" t="str">
        <f t="shared" si="29"/>
        <v/>
      </c>
      <c r="BG23" s="69" t="str">
        <f t="shared" si="30"/>
        <v/>
      </c>
      <c r="BH23" s="69" t="str">
        <f t="shared" si="31"/>
        <v/>
      </c>
      <c r="BI23" s="69" t="str">
        <f t="shared" si="32"/>
        <v/>
      </c>
      <c r="BJ23" s="69" t="str">
        <f t="shared" si="33"/>
        <v/>
      </c>
      <c r="BK23" s="69" t="str">
        <f t="shared" si="34"/>
        <v/>
      </c>
      <c r="BL23" s="69" t="str">
        <f t="shared" si="35"/>
        <v/>
      </c>
      <c r="BM23" s="69" t="str">
        <f t="shared" si="36"/>
        <v/>
      </c>
    </row>
    <row r="24" spans="1:65" x14ac:dyDescent="0.15">
      <c r="A24" t="str">
        <f>IF(D24="","",IF(COUNTIF($D$2:D24,D24)=1,MAX($A$2:A23)+1,INDEX($A$2:A23,MATCH(D24,$D$2:D23,0),1)))</f>
        <v/>
      </c>
      <c r="B24" t="str">
        <f>IF(D24="","",COUNTIF($D$2:D24,D24))</f>
        <v/>
      </c>
      <c r="C24" t="str">
        <f t="shared" si="37"/>
        <v/>
      </c>
      <c r="D24" t="str">
        <f>IF(個人種目入力!F29="女",個人種目入力!B29,"")</f>
        <v/>
      </c>
      <c r="E24" t="str">
        <f>IF(ISNUMBER(D24),個人種目入力!C29,"")</f>
        <v/>
      </c>
      <c r="F24" t="str">
        <f>IF(ISNUMBER(D24),個人種目入力!D29,"")</f>
        <v/>
      </c>
      <c r="G24" t="str">
        <f>IF(ISNUMBER(D24),個人種目入力!E29,"")</f>
        <v/>
      </c>
      <c r="H24" t="str">
        <f>IF(ISNUMBER(D24),個人種目入力!G29,"")</f>
        <v/>
      </c>
      <c r="I24" t="str">
        <f>IF(ISNUMBER(D24),個人種目入力!H29,"")</f>
        <v/>
      </c>
      <c r="K24">
        <f t="shared" si="38"/>
        <v>23</v>
      </c>
      <c r="L24" t="str">
        <f t="shared" si="39"/>
        <v/>
      </c>
      <c r="M24" t="str">
        <f t="shared" si="40"/>
        <v/>
      </c>
      <c r="N24" t="str">
        <f t="shared" si="41"/>
        <v/>
      </c>
      <c r="O24" t="str">
        <f t="shared" si="42"/>
        <v/>
      </c>
      <c r="P24" t="str">
        <f t="shared" si="43"/>
        <v/>
      </c>
      <c r="Q24" t="str">
        <f t="shared" si="44"/>
        <v/>
      </c>
      <c r="R24" t="str">
        <f t="shared" si="44"/>
        <v/>
      </c>
      <c r="S24" t="str">
        <f t="shared" si="44"/>
        <v/>
      </c>
      <c r="T24" t="str">
        <f t="shared" si="45"/>
        <v/>
      </c>
      <c r="U24" t="str">
        <f t="shared" si="45"/>
        <v/>
      </c>
      <c r="W24" s="69" t="str">
        <f>IF(ISERR(SMALL($L$2:$L$51,23)),"",(SMALL($L$2:$L$51,23)))</f>
        <v/>
      </c>
      <c r="X24" s="69" t="str">
        <f t="shared" si="13"/>
        <v/>
      </c>
      <c r="Y24" s="69" t="str">
        <f t="shared" si="14"/>
        <v/>
      </c>
      <c r="Z24" s="69" t="str">
        <f t="shared" si="15"/>
        <v/>
      </c>
      <c r="AA24" s="69" t="str">
        <f t="shared" si="16"/>
        <v/>
      </c>
      <c r="AB24" s="69" t="str">
        <f t="shared" si="17"/>
        <v/>
      </c>
      <c r="AC24" s="69" t="str">
        <f t="shared" si="18"/>
        <v/>
      </c>
      <c r="AD24" s="69" t="str">
        <f t="shared" si="19"/>
        <v/>
      </c>
      <c r="AE24" s="69" t="str">
        <f t="shared" si="20"/>
        <v/>
      </c>
      <c r="AF24" s="69" t="str">
        <f t="shared" si="21"/>
        <v/>
      </c>
      <c r="AH24" t="str">
        <f>IF(AK24="","",IF(COUNTIF($AK$2:AK24,AK24)=1,MAX($AH$2:AH23)+1,INDEX($AH$2:AH23,MATCH(AK24,$AK$2:AK23,0),1)))</f>
        <v/>
      </c>
      <c r="AI24" t="str">
        <f>IF(AK24="","",COUNTIF($AK$2:AK24,AK24))</f>
        <v/>
      </c>
      <c r="AJ24" t="str">
        <f t="shared" si="22"/>
        <v/>
      </c>
      <c r="AK24" t="str">
        <f>IF(個人種目入力!F29="男",個人種目入力!B29,"")</f>
        <v/>
      </c>
      <c r="AL24" t="str">
        <f>IF(ISNUMBER(AK24),個人種目入力!C29,"")</f>
        <v/>
      </c>
      <c r="AM24" t="str">
        <f>IF(ISNUMBER(AK24),個人種目入力!D29,"")</f>
        <v/>
      </c>
      <c r="AN24" t="str">
        <f>IF(ISNUMBER(AK24),個人種目入力!E29,"")</f>
        <v/>
      </c>
      <c r="AO24" t="str">
        <f>IF(ISNUMBER(AK24),個人種目入力!G29,"")</f>
        <v/>
      </c>
      <c r="AP24" t="str">
        <f>IF(ISNUMBER(AK24),個人種目入力!H29,"")</f>
        <v/>
      </c>
      <c r="AR24">
        <f t="shared" si="46"/>
        <v>23</v>
      </c>
      <c r="AS24" t="str">
        <f t="shared" si="49"/>
        <v/>
      </c>
      <c r="AT24" t="str">
        <f t="shared" si="50"/>
        <v/>
      </c>
      <c r="AU24" t="str">
        <f t="shared" si="51"/>
        <v/>
      </c>
      <c r="AV24" t="str">
        <f t="shared" si="52"/>
        <v/>
      </c>
      <c r="AW24" t="str">
        <f t="shared" si="53"/>
        <v/>
      </c>
      <c r="AX24" t="str">
        <f t="shared" si="27"/>
        <v/>
      </c>
      <c r="AY24" t="str">
        <f t="shared" si="27"/>
        <v/>
      </c>
      <c r="AZ24" t="str">
        <f t="shared" si="27"/>
        <v/>
      </c>
      <c r="BA24" t="str">
        <f t="shared" si="54"/>
        <v/>
      </c>
      <c r="BB24" t="str">
        <f t="shared" si="54"/>
        <v/>
      </c>
      <c r="BD24" s="69" t="str">
        <f>IF(ISERR(SMALL($AS$2:$AS$51,23)),"",(SMALL($AS$2:$AS$51,23)))</f>
        <v/>
      </c>
      <c r="BE24" s="69" t="str">
        <f t="shared" si="28"/>
        <v/>
      </c>
      <c r="BF24" s="69" t="str">
        <f t="shared" si="29"/>
        <v/>
      </c>
      <c r="BG24" s="69" t="str">
        <f t="shared" si="30"/>
        <v/>
      </c>
      <c r="BH24" s="69" t="str">
        <f t="shared" si="31"/>
        <v/>
      </c>
      <c r="BI24" s="69" t="str">
        <f t="shared" si="32"/>
        <v/>
      </c>
      <c r="BJ24" s="69" t="str">
        <f t="shared" si="33"/>
        <v/>
      </c>
      <c r="BK24" s="69" t="str">
        <f t="shared" si="34"/>
        <v/>
      </c>
      <c r="BL24" s="69" t="str">
        <f t="shared" si="35"/>
        <v/>
      </c>
      <c r="BM24" s="69" t="str">
        <f t="shared" si="36"/>
        <v/>
      </c>
    </row>
    <row r="25" spans="1:65" x14ac:dyDescent="0.15">
      <c r="A25" t="str">
        <f>IF(D25="","",IF(COUNTIF($D$2:D25,D25)=1,MAX($A$2:A24)+1,INDEX($A$2:A24,MATCH(D25,$D$2:D24,0),1)))</f>
        <v/>
      </c>
      <c r="B25" t="str">
        <f>IF(D25="","",COUNTIF($D$2:D25,D25))</f>
        <v/>
      </c>
      <c r="C25" t="str">
        <f t="shared" si="37"/>
        <v/>
      </c>
      <c r="D25" t="str">
        <f>IF(個人種目入力!F30="女",個人種目入力!B30,"")</f>
        <v/>
      </c>
      <c r="E25" t="str">
        <f>IF(ISNUMBER(D25),個人種目入力!C30,"")</f>
        <v/>
      </c>
      <c r="F25" t="str">
        <f>IF(ISNUMBER(D25),個人種目入力!D30,"")</f>
        <v/>
      </c>
      <c r="G25" t="str">
        <f>IF(ISNUMBER(D25),個人種目入力!E30,"")</f>
        <v/>
      </c>
      <c r="H25" t="str">
        <f>IF(ISNUMBER(D25),個人種目入力!G30,"")</f>
        <v/>
      </c>
      <c r="I25" t="str">
        <f>IF(ISNUMBER(D25),個人種目入力!H30,"")</f>
        <v/>
      </c>
      <c r="K25">
        <f t="shared" si="38"/>
        <v>24</v>
      </c>
      <c r="L25" t="str">
        <f t="shared" si="39"/>
        <v/>
      </c>
      <c r="M25" t="str">
        <f t="shared" si="40"/>
        <v/>
      </c>
      <c r="N25" t="str">
        <f t="shared" si="41"/>
        <v/>
      </c>
      <c r="O25" t="str">
        <f t="shared" si="42"/>
        <v/>
      </c>
      <c r="P25" t="str">
        <f t="shared" si="43"/>
        <v/>
      </c>
      <c r="Q25" t="str">
        <f t="shared" si="44"/>
        <v/>
      </c>
      <c r="R25" t="str">
        <f t="shared" si="44"/>
        <v/>
      </c>
      <c r="S25" t="str">
        <f t="shared" si="44"/>
        <v/>
      </c>
      <c r="T25" t="str">
        <f t="shared" si="45"/>
        <v/>
      </c>
      <c r="U25" t="str">
        <f t="shared" si="45"/>
        <v/>
      </c>
      <c r="W25" s="69" t="str">
        <f>IF(ISERR(SMALL($L$2:$L$51,24)),"",(SMALL($L$2:$L$51,24)))</f>
        <v/>
      </c>
      <c r="X25" s="69" t="str">
        <f t="shared" si="13"/>
        <v/>
      </c>
      <c r="Y25" s="69" t="str">
        <f t="shared" si="14"/>
        <v/>
      </c>
      <c r="Z25" s="69" t="str">
        <f t="shared" si="15"/>
        <v/>
      </c>
      <c r="AA25" s="69" t="str">
        <f t="shared" si="16"/>
        <v/>
      </c>
      <c r="AB25" s="69" t="str">
        <f t="shared" si="17"/>
        <v/>
      </c>
      <c r="AC25" s="69" t="str">
        <f t="shared" si="18"/>
        <v/>
      </c>
      <c r="AD25" s="69" t="str">
        <f t="shared" si="19"/>
        <v/>
      </c>
      <c r="AE25" s="69" t="str">
        <f t="shared" si="20"/>
        <v/>
      </c>
      <c r="AF25" s="69" t="str">
        <f t="shared" si="21"/>
        <v/>
      </c>
      <c r="AH25" t="str">
        <f>IF(AK25="","",IF(COUNTIF($AK$2:AK25,AK25)=1,MAX($AH$2:AH24)+1,INDEX($AH$2:AH24,MATCH(AK25,$AK$2:AK24,0),1)))</f>
        <v/>
      </c>
      <c r="AI25" t="str">
        <f>IF(AK25="","",COUNTIF($AK$2:AK25,AK25))</f>
        <v/>
      </c>
      <c r="AJ25" t="str">
        <f t="shared" si="22"/>
        <v/>
      </c>
      <c r="AK25" t="str">
        <f>IF(個人種目入力!F30="男",個人種目入力!B30,"")</f>
        <v/>
      </c>
      <c r="AL25" t="str">
        <f>IF(ISNUMBER(AK25),個人種目入力!C30,"")</f>
        <v/>
      </c>
      <c r="AM25" t="str">
        <f>IF(ISNUMBER(AK25),個人種目入力!D30,"")</f>
        <v/>
      </c>
      <c r="AN25" t="str">
        <f>IF(ISNUMBER(AK25),個人種目入力!E30,"")</f>
        <v/>
      </c>
      <c r="AO25" t="str">
        <f>IF(ISNUMBER(AK25),個人種目入力!G30,"")</f>
        <v/>
      </c>
      <c r="AP25" t="str">
        <f>IF(ISNUMBER(AK25),個人種目入力!H30,"")</f>
        <v/>
      </c>
      <c r="AR25">
        <f t="shared" si="46"/>
        <v>24</v>
      </c>
      <c r="AS25" t="str">
        <f t="shared" si="49"/>
        <v/>
      </c>
      <c r="AT25" t="str">
        <f t="shared" si="50"/>
        <v/>
      </c>
      <c r="AU25" t="str">
        <f t="shared" si="51"/>
        <v/>
      </c>
      <c r="AV25" t="str">
        <f t="shared" si="52"/>
        <v/>
      </c>
      <c r="AW25" t="str">
        <f t="shared" si="53"/>
        <v/>
      </c>
      <c r="AX25" t="str">
        <f t="shared" si="27"/>
        <v/>
      </c>
      <c r="AY25" t="str">
        <f t="shared" si="27"/>
        <v/>
      </c>
      <c r="AZ25" t="str">
        <f t="shared" si="27"/>
        <v/>
      </c>
      <c r="BA25" t="str">
        <f t="shared" si="54"/>
        <v/>
      </c>
      <c r="BB25" t="str">
        <f t="shared" si="54"/>
        <v/>
      </c>
      <c r="BD25" s="69" t="str">
        <f>IF(ISERR(SMALL($AS$2:$AS$51,24)),"",(SMALL($AS$2:$AS$51,24)))</f>
        <v/>
      </c>
      <c r="BE25" s="69" t="str">
        <f t="shared" si="28"/>
        <v/>
      </c>
      <c r="BF25" s="69" t="str">
        <f t="shared" si="29"/>
        <v/>
      </c>
      <c r="BG25" s="69" t="str">
        <f t="shared" si="30"/>
        <v/>
      </c>
      <c r="BH25" s="69" t="str">
        <f t="shared" si="31"/>
        <v/>
      </c>
      <c r="BI25" s="69" t="str">
        <f t="shared" si="32"/>
        <v/>
      </c>
      <c r="BJ25" s="69" t="str">
        <f t="shared" si="33"/>
        <v/>
      </c>
      <c r="BK25" s="69" t="str">
        <f t="shared" si="34"/>
        <v/>
      </c>
      <c r="BL25" s="69" t="str">
        <f t="shared" si="35"/>
        <v/>
      </c>
      <c r="BM25" s="69" t="str">
        <f t="shared" si="36"/>
        <v/>
      </c>
    </row>
    <row r="26" spans="1:65" x14ac:dyDescent="0.15">
      <c r="A26" t="str">
        <f>IF(D26="","",IF(COUNTIF($D$2:D26,D26)=1,MAX($A$2:A25)+1,INDEX($A$2:A25,MATCH(D26,$D$2:D25,0),1)))</f>
        <v/>
      </c>
      <c r="B26" t="str">
        <f>IF(D26="","",COUNTIF($D$2:D26,D26))</f>
        <v/>
      </c>
      <c r="C26" t="str">
        <f t="shared" si="37"/>
        <v/>
      </c>
      <c r="D26" t="str">
        <f>IF(個人種目入力!F31="女",個人種目入力!B31,"")</f>
        <v/>
      </c>
      <c r="E26" t="str">
        <f>IF(ISNUMBER(D26),個人種目入力!C31,"")</f>
        <v/>
      </c>
      <c r="F26" t="str">
        <f>IF(ISNUMBER(D26),個人種目入力!D31,"")</f>
        <v/>
      </c>
      <c r="G26" t="str">
        <f>IF(ISNUMBER(D26),個人種目入力!E31,"")</f>
        <v/>
      </c>
      <c r="H26" t="str">
        <f>IF(ISNUMBER(D26),個人種目入力!G31,"")</f>
        <v/>
      </c>
      <c r="I26" t="str">
        <f>IF(ISNUMBER(D26),個人種目入力!H31,"")</f>
        <v/>
      </c>
      <c r="K26">
        <f t="shared" si="38"/>
        <v>25</v>
      </c>
      <c r="L26" t="str">
        <f t="shared" si="39"/>
        <v/>
      </c>
      <c r="M26" t="str">
        <f t="shared" si="40"/>
        <v/>
      </c>
      <c r="N26" t="str">
        <f t="shared" si="41"/>
        <v/>
      </c>
      <c r="O26" t="str">
        <f t="shared" si="42"/>
        <v/>
      </c>
      <c r="P26" t="str">
        <f t="shared" si="43"/>
        <v/>
      </c>
      <c r="Q26" t="str">
        <f t="shared" si="44"/>
        <v/>
      </c>
      <c r="R26" t="str">
        <f t="shared" si="44"/>
        <v/>
      </c>
      <c r="S26" t="str">
        <f t="shared" si="44"/>
        <v/>
      </c>
      <c r="T26" t="str">
        <f t="shared" si="45"/>
        <v/>
      </c>
      <c r="U26" t="str">
        <f t="shared" si="45"/>
        <v/>
      </c>
      <c r="W26" s="69" t="str">
        <f>IF(ISERR(SMALL($L$2:$L$51,25)),"",(SMALL($L$2:$L$51,25)))</f>
        <v/>
      </c>
      <c r="X26" s="69" t="str">
        <f t="shared" si="13"/>
        <v/>
      </c>
      <c r="Y26" s="69" t="str">
        <f t="shared" si="14"/>
        <v/>
      </c>
      <c r="Z26" s="69" t="str">
        <f t="shared" si="15"/>
        <v/>
      </c>
      <c r="AA26" s="69" t="str">
        <f t="shared" si="16"/>
        <v/>
      </c>
      <c r="AB26" s="69" t="str">
        <f t="shared" si="17"/>
        <v/>
      </c>
      <c r="AC26" s="69" t="str">
        <f t="shared" si="18"/>
        <v/>
      </c>
      <c r="AD26" s="69" t="str">
        <f t="shared" si="19"/>
        <v/>
      </c>
      <c r="AE26" s="69" t="str">
        <f t="shared" si="20"/>
        <v/>
      </c>
      <c r="AF26" s="69" t="str">
        <f t="shared" si="21"/>
        <v/>
      </c>
      <c r="AH26" t="str">
        <f>IF(AK26="","",IF(COUNTIF($AK$2:AK26,AK26)=1,MAX($AH$2:AH25)+1,INDEX($AH$2:AH25,MATCH(AK26,$AK$2:AK25,0),1)))</f>
        <v/>
      </c>
      <c r="AI26" t="str">
        <f>IF(AK26="","",COUNTIF($AK$2:AK26,AK26))</f>
        <v/>
      </c>
      <c r="AJ26" t="str">
        <f t="shared" si="22"/>
        <v/>
      </c>
      <c r="AK26" t="str">
        <f>IF(個人種目入力!F31="男",個人種目入力!B31,"")</f>
        <v/>
      </c>
      <c r="AL26" t="str">
        <f>IF(ISNUMBER(AK26),個人種目入力!C31,"")</f>
        <v/>
      </c>
      <c r="AM26" t="str">
        <f>IF(ISNUMBER(AK26),個人種目入力!D31,"")</f>
        <v/>
      </c>
      <c r="AN26" t="str">
        <f>IF(ISNUMBER(AK26),個人種目入力!E31,"")</f>
        <v/>
      </c>
      <c r="AO26" t="str">
        <f>IF(ISNUMBER(AK26),個人種目入力!G31,"")</f>
        <v/>
      </c>
      <c r="AP26" t="str">
        <f>IF(ISNUMBER(AK26),個人種目入力!H31,"")</f>
        <v/>
      </c>
      <c r="AR26">
        <f t="shared" si="46"/>
        <v>25</v>
      </c>
      <c r="AS26" t="str">
        <f t="shared" si="49"/>
        <v/>
      </c>
      <c r="AT26" t="str">
        <f t="shared" si="50"/>
        <v/>
      </c>
      <c r="AU26" t="str">
        <f t="shared" si="51"/>
        <v/>
      </c>
      <c r="AV26" t="str">
        <f t="shared" si="52"/>
        <v/>
      </c>
      <c r="AW26" t="str">
        <f t="shared" si="53"/>
        <v/>
      </c>
      <c r="AX26" t="str">
        <f t="shared" si="27"/>
        <v/>
      </c>
      <c r="AY26" t="str">
        <f t="shared" si="27"/>
        <v/>
      </c>
      <c r="AZ26" t="str">
        <f t="shared" si="27"/>
        <v/>
      </c>
      <c r="BA26" t="str">
        <f t="shared" si="54"/>
        <v/>
      </c>
      <c r="BB26" t="str">
        <f t="shared" si="54"/>
        <v/>
      </c>
      <c r="BD26" s="69" t="str">
        <f>IF(ISERR(SMALL($AS$2:$AS$51,25)),"",(SMALL($AS$2:$AS$51,25)))</f>
        <v/>
      </c>
      <c r="BE26" s="69" t="str">
        <f t="shared" si="28"/>
        <v/>
      </c>
      <c r="BF26" s="69" t="str">
        <f t="shared" si="29"/>
        <v/>
      </c>
      <c r="BG26" s="69" t="str">
        <f t="shared" si="30"/>
        <v/>
      </c>
      <c r="BH26" s="69" t="str">
        <f t="shared" si="31"/>
        <v/>
      </c>
      <c r="BI26" s="69" t="str">
        <f t="shared" si="32"/>
        <v/>
      </c>
      <c r="BJ26" s="69" t="str">
        <f t="shared" si="33"/>
        <v/>
      </c>
      <c r="BK26" s="69" t="str">
        <f t="shared" si="34"/>
        <v/>
      </c>
      <c r="BL26" s="69" t="str">
        <f t="shared" si="35"/>
        <v/>
      </c>
      <c r="BM26" s="69" t="str">
        <f t="shared" si="36"/>
        <v/>
      </c>
    </row>
    <row r="27" spans="1:65" x14ac:dyDescent="0.15">
      <c r="A27" t="str">
        <f>IF(D27="","",IF(COUNTIF($D$2:D27,D27)=1,MAX($A$2:A26)+1,INDEX($A$2:A26,MATCH(D27,$D$2:D26,0),1)))</f>
        <v/>
      </c>
      <c r="B27" t="str">
        <f>IF(D27="","",COUNTIF($D$2:D27,D27))</f>
        <v/>
      </c>
      <c r="C27" t="str">
        <f t="shared" si="37"/>
        <v/>
      </c>
      <c r="D27" t="str">
        <f>IF(個人種目入力!F32="女",個人種目入力!B32,"")</f>
        <v/>
      </c>
      <c r="E27" t="str">
        <f>IF(ISNUMBER(D27),個人種目入力!C32,"")</f>
        <v/>
      </c>
      <c r="F27" t="str">
        <f>IF(ISNUMBER(D27),個人種目入力!D32,"")</f>
        <v/>
      </c>
      <c r="G27" t="str">
        <f>IF(ISNUMBER(D27),個人種目入力!E32,"")</f>
        <v/>
      </c>
      <c r="H27" t="str">
        <f>IF(ISNUMBER(D27),個人種目入力!G32,"")</f>
        <v/>
      </c>
      <c r="I27" t="str">
        <f>IF(ISNUMBER(D27),個人種目入力!H32,"")</f>
        <v/>
      </c>
      <c r="K27">
        <f t="shared" si="38"/>
        <v>26</v>
      </c>
      <c r="L27" t="str">
        <f t="shared" si="39"/>
        <v/>
      </c>
      <c r="M27" t="str">
        <f t="shared" si="40"/>
        <v/>
      </c>
      <c r="N27" t="str">
        <f t="shared" si="41"/>
        <v/>
      </c>
      <c r="O27" t="str">
        <f t="shared" si="42"/>
        <v/>
      </c>
      <c r="P27" t="str">
        <f t="shared" si="43"/>
        <v/>
      </c>
      <c r="Q27" t="str">
        <f t="shared" si="44"/>
        <v/>
      </c>
      <c r="R27" t="str">
        <f t="shared" si="44"/>
        <v/>
      </c>
      <c r="S27" t="str">
        <f t="shared" si="44"/>
        <v/>
      </c>
      <c r="T27" t="str">
        <f t="shared" si="45"/>
        <v/>
      </c>
      <c r="U27" t="str">
        <f t="shared" si="45"/>
        <v/>
      </c>
      <c r="W27" s="69" t="str">
        <f>IF(ISERR(SMALL($L$2:$L$51,26)),"",(SMALL($L$2:$L$51,26)))</f>
        <v/>
      </c>
      <c r="X27" s="69" t="str">
        <f t="shared" si="13"/>
        <v/>
      </c>
      <c r="Y27" s="69" t="str">
        <f t="shared" si="14"/>
        <v/>
      </c>
      <c r="Z27" s="69" t="str">
        <f t="shared" si="15"/>
        <v/>
      </c>
      <c r="AA27" s="69" t="str">
        <f t="shared" si="16"/>
        <v/>
      </c>
      <c r="AB27" s="69" t="str">
        <f t="shared" si="17"/>
        <v/>
      </c>
      <c r="AC27" s="69" t="str">
        <f t="shared" si="18"/>
        <v/>
      </c>
      <c r="AD27" s="69" t="str">
        <f t="shared" si="19"/>
        <v/>
      </c>
      <c r="AE27" s="69" t="str">
        <f t="shared" si="20"/>
        <v/>
      </c>
      <c r="AF27" s="69" t="str">
        <f t="shared" si="21"/>
        <v/>
      </c>
      <c r="AH27" t="str">
        <f>IF(AK27="","",IF(COUNTIF($AK$2:AK27,AK27)=1,MAX($AH$2:AH26)+1,INDEX($AH$2:AH26,MATCH(AK27,$AK$2:AK26,0),1)))</f>
        <v/>
      </c>
      <c r="AI27" t="str">
        <f>IF(AK27="","",COUNTIF($AK$2:AK27,AK27))</f>
        <v/>
      </c>
      <c r="AJ27" t="str">
        <f t="shared" si="22"/>
        <v/>
      </c>
      <c r="AK27" t="str">
        <f>IF(個人種目入力!F32="男",個人種目入力!B32,"")</f>
        <v/>
      </c>
      <c r="AL27" t="str">
        <f>IF(ISNUMBER(AK27),個人種目入力!C32,"")</f>
        <v/>
      </c>
      <c r="AM27" t="str">
        <f>IF(ISNUMBER(AK27),個人種目入力!D32,"")</f>
        <v/>
      </c>
      <c r="AN27" t="str">
        <f>IF(ISNUMBER(AK27),個人種目入力!E32,"")</f>
        <v/>
      </c>
      <c r="AO27" t="str">
        <f>IF(ISNUMBER(AK27),個人種目入力!G32,"")</f>
        <v/>
      </c>
      <c r="AP27" t="str">
        <f>IF(ISNUMBER(AK27),個人種目入力!H32,"")</f>
        <v/>
      </c>
      <c r="AR27">
        <f t="shared" si="46"/>
        <v>26</v>
      </c>
      <c r="AS27" t="str">
        <f t="shared" si="49"/>
        <v/>
      </c>
      <c r="AT27" t="str">
        <f t="shared" si="50"/>
        <v/>
      </c>
      <c r="AU27" t="str">
        <f t="shared" si="51"/>
        <v/>
      </c>
      <c r="AV27" t="str">
        <f t="shared" si="52"/>
        <v/>
      </c>
      <c r="AW27" t="str">
        <f t="shared" si="53"/>
        <v/>
      </c>
      <c r="AX27" t="str">
        <f t="shared" si="27"/>
        <v/>
      </c>
      <c r="AY27" t="str">
        <f t="shared" si="27"/>
        <v/>
      </c>
      <c r="AZ27" t="str">
        <f t="shared" si="27"/>
        <v/>
      </c>
      <c r="BA27" t="str">
        <f t="shared" si="54"/>
        <v/>
      </c>
      <c r="BB27" t="str">
        <f t="shared" si="54"/>
        <v/>
      </c>
      <c r="BD27" s="69" t="str">
        <f>IF(ISERR(SMALL($AS$2:$AS$51,26)),"",(SMALL($AS$2:$AS$51,26)))</f>
        <v/>
      </c>
      <c r="BE27" s="69" t="str">
        <f t="shared" si="28"/>
        <v/>
      </c>
      <c r="BF27" s="69" t="str">
        <f t="shared" si="29"/>
        <v/>
      </c>
      <c r="BG27" s="69" t="str">
        <f t="shared" si="30"/>
        <v/>
      </c>
      <c r="BH27" s="69" t="str">
        <f t="shared" si="31"/>
        <v/>
      </c>
      <c r="BI27" s="69" t="str">
        <f t="shared" si="32"/>
        <v/>
      </c>
      <c r="BJ27" s="69" t="str">
        <f t="shared" si="33"/>
        <v/>
      </c>
      <c r="BK27" s="69" t="str">
        <f t="shared" si="34"/>
        <v/>
      </c>
      <c r="BL27" s="69" t="str">
        <f t="shared" si="35"/>
        <v/>
      </c>
      <c r="BM27" s="69" t="str">
        <f t="shared" si="36"/>
        <v/>
      </c>
    </row>
    <row r="28" spans="1:65" x14ac:dyDescent="0.15">
      <c r="A28" t="str">
        <f>IF(D28="","",IF(COUNTIF($D$2:D28,D28)=1,MAX($A$2:A27)+1,INDEX($A$2:A27,MATCH(D28,$D$2:D27,0),1)))</f>
        <v/>
      </c>
      <c r="B28" t="str">
        <f>IF(D28="","",COUNTIF($D$2:D28,D28))</f>
        <v/>
      </c>
      <c r="C28" t="str">
        <f t="shared" si="37"/>
        <v/>
      </c>
      <c r="D28" t="str">
        <f>IF(個人種目入力!F33="女",個人種目入力!B33,"")</f>
        <v/>
      </c>
      <c r="E28" t="str">
        <f>IF(ISNUMBER(D28),個人種目入力!C33,"")</f>
        <v/>
      </c>
      <c r="F28" t="str">
        <f>IF(ISNUMBER(D28),個人種目入力!D33,"")</f>
        <v/>
      </c>
      <c r="G28" t="str">
        <f>IF(ISNUMBER(D28),個人種目入力!E33,"")</f>
        <v/>
      </c>
      <c r="H28" t="str">
        <f>IF(ISNUMBER(D28),個人種目入力!G33,"")</f>
        <v/>
      </c>
      <c r="I28" t="str">
        <f>IF(ISNUMBER(D28),個人種目入力!H33,"")</f>
        <v/>
      </c>
      <c r="K28">
        <f t="shared" si="38"/>
        <v>27</v>
      </c>
      <c r="L28" t="str">
        <f t="shared" si="39"/>
        <v/>
      </c>
      <c r="M28" t="str">
        <f t="shared" si="40"/>
        <v/>
      </c>
      <c r="N28" t="str">
        <f t="shared" si="41"/>
        <v/>
      </c>
      <c r="O28" t="str">
        <f t="shared" si="42"/>
        <v/>
      </c>
      <c r="P28" t="str">
        <f t="shared" si="43"/>
        <v/>
      </c>
      <c r="Q28" t="str">
        <f t="shared" si="44"/>
        <v/>
      </c>
      <c r="R28" t="str">
        <f t="shared" si="44"/>
        <v/>
      </c>
      <c r="S28" t="str">
        <f t="shared" si="44"/>
        <v/>
      </c>
      <c r="T28" t="str">
        <f t="shared" si="45"/>
        <v/>
      </c>
      <c r="U28" t="str">
        <f t="shared" si="45"/>
        <v/>
      </c>
      <c r="W28" s="69" t="str">
        <f>IF(ISERR(SMALL($L$2:$L$51,27)),"",(SMALL($L$2:$L$51,27)))</f>
        <v/>
      </c>
      <c r="X28" s="69" t="str">
        <f t="shared" si="13"/>
        <v/>
      </c>
      <c r="Y28" s="69" t="str">
        <f t="shared" si="14"/>
        <v/>
      </c>
      <c r="Z28" s="69" t="str">
        <f t="shared" si="15"/>
        <v/>
      </c>
      <c r="AA28" s="69" t="str">
        <f t="shared" si="16"/>
        <v/>
      </c>
      <c r="AB28" s="69" t="str">
        <f t="shared" si="17"/>
        <v/>
      </c>
      <c r="AC28" s="69" t="str">
        <f t="shared" si="18"/>
        <v/>
      </c>
      <c r="AD28" s="69" t="str">
        <f t="shared" si="19"/>
        <v/>
      </c>
      <c r="AE28" s="69" t="str">
        <f t="shared" si="20"/>
        <v/>
      </c>
      <c r="AF28" s="69" t="str">
        <f t="shared" si="21"/>
        <v/>
      </c>
      <c r="AH28" t="str">
        <f>IF(AK28="","",IF(COUNTIF($AK$2:AK28,AK28)=1,MAX($AH$2:AH27)+1,INDEX($AH$2:AH27,MATCH(AK28,$AK$2:AK27,0),1)))</f>
        <v/>
      </c>
      <c r="AI28" t="str">
        <f>IF(AK28="","",COUNTIF($AK$2:AK28,AK28))</f>
        <v/>
      </c>
      <c r="AJ28" t="str">
        <f t="shared" si="22"/>
        <v/>
      </c>
      <c r="AK28" t="str">
        <f>IF(個人種目入力!F33="男",個人種目入力!B33,"")</f>
        <v/>
      </c>
      <c r="AL28" t="str">
        <f>IF(ISNUMBER(AK28),個人種目入力!C33,"")</f>
        <v/>
      </c>
      <c r="AM28" t="str">
        <f>IF(ISNUMBER(AK28),個人種目入力!D33,"")</f>
        <v/>
      </c>
      <c r="AN28" t="str">
        <f>IF(ISNUMBER(AK28),個人種目入力!E33,"")</f>
        <v/>
      </c>
      <c r="AO28" t="str">
        <f>IF(ISNUMBER(AK28),個人種目入力!G33,"")</f>
        <v/>
      </c>
      <c r="AP28" t="str">
        <f>IF(ISNUMBER(AK28),個人種目入力!H33,"")</f>
        <v/>
      </c>
      <c r="AR28">
        <f t="shared" si="46"/>
        <v>27</v>
      </c>
      <c r="AS28" t="str">
        <f t="shared" si="49"/>
        <v/>
      </c>
      <c r="AT28" t="str">
        <f t="shared" si="50"/>
        <v/>
      </c>
      <c r="AU28" t="str">
        <f t="shared" si="51"/>
        <v/>
      </c>
      <c r="AV28" t="str">
        <f t="shared" si="52"/>
        <v/>
      </c>
      <c r="AW28" t="str">
        <f t="shared" si="53"/>
        <v/>
      </c>
      <c r="AX28" t="str">
        <f t="shared" si="27"/>
        <v/>
      </c>
      <c r="AY28" t="str">
        <f t="shared" si="27"/>
        <v/>
      </c>
      <c r="AZ28" t="str">
        <f t="shared" si="27"/>
        <v/>
      </c>
      <c r="BA28" t="str">
        <f t="shared" si="54"/>
        <v/>
      </c>
      <c r="BB28" t="str">
        <f t="shared" si="54"/>
        <v/>
      </c>
      <c r="BD28" s="69" t="str">
        <f>IF(ISERR(SMALL($AS$2:$AS$51,27)),"",(SMALL($AS$2:$AS$51,27)))</f>
        <v/>
      </c>
      <c r="BE28" s="69" t="str">
        <f t="shared" si="28"/>
        <v/>
      </c>
      <c r="BF28" s="69" t="str">
        <f t="shared" si="29"/>
        <v/>
      </c>
      <c r="BG28" s="69" t="str">
        <f t="shared" si="30"/>
        <v/>
      </c>
      <c r="BH28" s="69" t="str">
        <f t="shared" si="31"/>
        <v/>
      </c>
      <c r="BI28" s="69" t="str">
        <f t="shared" si="32"/>
        <v/>
      </c>
      <c r="BJ28" s="69" t="str">
        <f t="shared" si="33"/>
        <v/>
      </c>
      <c r="BK28" s="69" t="str">
        <f t="shared" si="34"/>
        <v/>
      </c>
      <c r="BL28" s="69" t="str">
        <f t="shared" si="35"/>
        <v/>
      </c>
      <c r="BM28" s="69" t="str">
        <f t="shared" si="36"/>
        <v/>
      </c>
    </row>
    <row r="29" spans="1:65" x14ac:dyDescent="0.15">
      <c r="A29" t="str">
        <f>IF(D29="","",IF(COUNTIF($D$2:D29,D29)=1,MAX($A$2:A28)+1,INDEX($A$2:A28,MATCH(D29,$D$2:D28,0),1)))</f>
        <v/>
      </c>
      <c r="B29" t="str">
        <f>IF(D29="","",COUNTIF($D$2:D29,D29))</f>
        <v/>
      </c>
      <c r="C29" t="str">
        <f t="shared" si="37"/>
        <v/>
      </c>
      <c r="D29" t="str">
        <f>IF(個人種目入力!F34="女",個人種目入力!B34,"")</f>
        <v/>
      </c>
      <c r="E29" t="str">
        <f>IF(ISNUMBER(D29),個人種目入力!C34,"")</f>
        <v/>
      </c>
      <c r="F29" t="str">
        <f>IF(ISNUMBER(D29),個人種目入力!D34,"")</f>
        <v/>
      </c>
      <c r="G29" t="str">
        <f>IF(ISNUMBER(D29),個人種目入力!E34,"")</f>
        <v/>
      </c>
      <c r="H29" t="str">
        <f>IF(ISNUMBER(D29),個人種目入力!G34,"")</f>
        <v/>
      </c>
      <c r="I29" t="str">
        <f>IF(ISNUMBER(D29),個人種目入力!H34,"")</f>
        <v/>
      </c>
      <c r="K29">
        <f t="shared" si="38"/>
        <v>28</v>
      </c>
      <c r="L29" t="str">
        <f t="shared" si="39"/>
        <v/>
      </c>
      <c r="M29" t="str">
        <f t="shared" si="40"/>
        <v/>
      </c>
      <c r="N29" t="str">
        <f t="shared" si="41"/>
        <v/>
      </c>
      <c r="O29" t="str">
        <f t="shared" si="42"/>
        <v/>
      </c>
      <c r="P29" t="str">
        <f t="shared" si="43"/>
        <v/>
      </c>
      <c r="Q29" t="str">
        <f t="shared" si="44"/>
        <v/>
      </c>
      <c r="R29" t="str">
        <f t="shared" si="44"/>
        <v/>
      </c>
      <c r="S29" t="str">
        <f t="shared" si="44"/>
        <v/>
      </c>
      <c r="T29" t="str">
        <f t="shared" si="45"/>
        <v/>
      </c>
      <c r="U29" t="str">
        <f t="shared" si="45"/>
        <v/>
      </c>
      <c r="W29" s="69" t="str">
        <f>IF(ISERR(SMALL($L$2:$L$51,28)),"",(SMALL($L$2:$L$51,28)))</f>
        <v/>
      </c>
      <c r="X29" s="69" t="str">
        <f t="shared" si="13"/>
        <v/>
      </c>
      <c r="Y29" s="69" t="str">
        <f t="shared" si="14"/>
        <v/>
      </c>
      <c r="Z29" s="69" t="str">
        <f t="shared" si="15"/>
        <v/>
      </c>
      <c r="AA29" s="69" t="str">
        <f t="shared" si="16"/>
        <v/>
      </c>
      <c r="AB29" s="69" t="str">
        <f t="shared" si="17"/>
        <v/>
      </c>
      <c r="AC29" s="69" t="str">
        <f t="shared" si="18"/>
        <v/>
      </c>
      <c r="AD29" s="69" t="str">
        <f t="shared" si="19"/>
        <v/>
      </c>
      <c r="AE29" s="69" t="str">
        <f t="shared" si="20"/>
        <v/>
      </c>
      <c r="AF29" s="69" t="str">
        <f t="shared" si="21"/>
        <v/>
      </c>
      <c r="AH29" t="str">
        <f>IF(AK29="","",IF(COUNTIF($AK$2:AK29,AK29)=1,MAX($AH$2:AH28)+1,INDEX($AH$2:AH28,MATCH(AK29,$AK$2:AK28,0),1)))</f>
        <v/>
      </c>
      <c r="AI29" t="str">
        <f>IF(AK29="","",COUNTIF($AK$2:AK29,AK29))</f>
        <v/>
      </c>
      <c r="AJ29" t="str">
        <f t="shared" si="22"/>
        <v/>
      </c>
      <c r="AK29" t="str">
        <f>IF(個人種目入力!F34="男",個人種目入力!B34,"")</f>
        <v/>
      </c>
      <c r="AL29" t="str">
        <f>IF(ISNUMBER(AK29),個人種目入力!C34,"")</f>
        <v/>
      </c>
      <c r="AM29" t="str">
        <f>IF(ISNUMBER(AK29),個人種目入力!D34,"")</f>
        <v/>
      </c>
      <c r="AN29" t="str">
        <f>IF(ISNUMBER(AK29),個人種目入力!E34,"")</f>
        <v/>
      </c>
      <c r="AO29" t="str">
        <f>IF(ISNUMBER(AK29),個人種目入力!G34,"")</f>
        <v/>
      </c>
      <c r="AP29" t="str">
        <f>IF(ISNUMBER(AK29),個人種目入力!H34,"")</f>
        <v/>
      </c>
      <c r="AR29">
        <f t="shared" si="46"/>
        <v>28</v>
      </c>
      <c r="AS29" t="str">
        <f t="shared" si="49"/>
        <v/>
      </c>
      <c r="AT29" t="str">
        <f t="shared" si="50"/>
        <v/>
      </c>
      <c r="AU29" t="str">
        <f t="shared" si="51"/>
        <v/>
      </c>
      <c r="AV29" t="str">
        <f t="shared" si="52"/>
        <v/>
      </c>
      <c r="AW29" t="str">
        <f t="shared" si="53"/>
        <v/>
      </c>
      <c r="AX29" t="str">
        <f t="shared" si="27"/>
        <v/>
      </c>
      <c r="AY29" t="str">
        <f t="shared" si="27"/>
        <v/>
      </c>
      <c r="AZ29" t="str">
        <f t="shared" si="27"/>
        <v/>
      </c>
      <c r="BA29" t="str">
        <f t="shared" si="54"/>
        <v/>
      </c>
      <c r="BB29" t="str">
        <f t="shared" si="54"/>
        <v/>
      </c>
      <c r="BD29" s="69" t="str">
        <f>IF(ISERR(SMALL($AS$2:$AS$51,28)),"",(SMALL($AS$2:$AS$51,28)))</f>
        <v/>
      </c>
      <c r="BE29" s="69" t="str">
        <f t="shared" si="28"/>
        <v/>
      </c>
      <c r="BF29" s="69" t="str">
        <f t="shared" si="29"/>
        <v/>
      </c>
      <c r="BG29" s="69" t="str">
        <f t="shared" si="30"/>
        <v/>
      </c>
      <c r="BH29" s="69" t="str">
        <f t="shared" si="31"/>
        <v/>
      </c>
      <c r="BI29" s="69" t="str">
        <f t="shared" si="32"/>
        <v/>
      </c>
      <c r="BJ29" s="69" t="str">
        <f t="shared" si="33"/>
        <v/>
      </c>
      <c r="BK29" s="69" t="str">
        <f t="shared" si="34"/>
        <v/>
      </c>
      <c r="BL29" s="69" t="str">
        <f t="shared" si="35"/>
        <v/>
      </c>
      <c r="BM29" s="69" t="str">
        <f t="shared" si="36"/>
        <v/>
      </c>
    </row>
    <row r="30" spans="1:65" x14ac:dyDescent="0.15">
      <c r="A30" t="str">
        <f>IF(D30="","",IF(COUNTIF($D$2:D30,D30)=1,MAX($A$2:A29)+1,INDEX($A$2:A29,MATCH(D30,$D$2:D29,0),1)))</f>
        <v/>
      </c>
      <c r="B30" t="str">
        <f>IF(D30="","",COUNTIF($D$2:D30,D30))</f>
        <v/>
      </c>
      <c r="C30" t="str">
        <f t="shared" si="37"/>
        <v/>
      </c>
      <c r="D30" t="str">
        <f>IF(個人種目入力!F35="女",個人種目入力!B35,"")</f>
        <v/>
      </c>
      <c r="E30" t="str">
        <f>IF(ISNUMBER(D30),個人種目入力!C35,"")</f>
        <v/>
      </c>
      <c r="F30" t="str">
        <f>IF(ISNUMBER(D30),個人種目入力!D35,"")</f>
        <v/>
      </c>
      <c r="G30" t="str">
        <f>IF(ISNUMBER(D30),個人種目入力!E35,"")</f>
        <v/>
      </c>
      <c r="H30" t="str">
        <f>IF(ISNUMBER(D30),個人種目入力!G35,"")</f>
        <v/>
      </c>
      <c r="I30" t="str">
        <f>IF(ISNUMBER(D30),個人種目入力!H35,"")</f>
        <v/>
      </c>
      <c r="K30">
        <f t="shared" si="38"/>
        <v>29</v>
      </c>
      <c r="L30" t="str">
        <f t="shared" si="39"/>
        <v/>
      </c>
      <c r="M30" t="str">
        <f t="shared" si="40"/>
        <v/>
      </c>
      <c r="N30" t="str">
        <f t="shared" si="41"/>
        <v/>
      </c>
      <c r="O30" t="str">
        <f t="shared" si="42"/>
        <v/>
      </c>
      <c r="P30" t="str">
        <f t="shared" si="43"/>
        <v/>
      </c>
      <c r="Q30" t="str">
        <f t="shared" si="44"/>
        <v/>
      </c>
      <c r="R30" t="str">
        <f t="shared" si="44"/>
        <v/>
      </c>
      <c r="S30" t="str">
        <f t="shared" si="44"/>
        <v/>
      </c>
      <c r="T30" t="str">
        <f t="shared" si="45"/>
        <v/>
      </c>
      <c r="U30" t="str">
        <f t="shared" si="45"/>
        <v/>
      </c>
      <c r="W30" s="69" t="str">
        <f>IF(ISERR(SMALL($L$2:$L$51,29)),"",(SMALL($L$2:$L$51,29)))</f>
        <v/>
      </c>
      <c r="X30" s="69" t="str">
        <f t="shared" si="13"/>
        <v/>
      </c>
      <c r="Y30" s="69" t="str">
        <f t="shared" si="14"/>
        <v/>
      </c>
      <c r="Z30" s="69" t="str">
        <f t="shared" si="15"/>
        <v/>
      </c>
      <c r="AA30" s="69" t="str">
        <f t="shared" si="16"/>
        <v/>
      </c>
      <c r="AB30" s="69" t="str">
        <f t="shared" si="17"/>
        <v/>
      </c>
      <c r="AC30" s="69" t="str">
        <f t="shared" si="18"/>
        <v/>
      </c>
      <c r="AD30" s="69" t="str">
        <f t="shared" si="19"/>
        <v/>
      </c>
      <c r="AE30" s="69" t="str">
        <f t="shared" si="20"/>
        <v/>
      </c>
      <c r="AF30" s="69" t="str">
        <f t="shared" si="21"/>
        <v/>
      </c>
      <c r="AH30" t="str">
        <f>IF(AK30="","",IF(COUNTIF($AK$2:AK30,AK30)=1,MAX($AH$2:AH29)+1,INDEX($AH$2:AH29,MATCH(AK30,$AK$2:AK29,0),1)))</f>
        <v/>
      </c>
      <c r="AI30" t="str">
        <f>IF(AK30="","",COUNTIF($AK$2:AK30,AK30))</f>
        <v/>
      </c>
      <c r="AJ30" t="str">
        <f t="shared" si="22"/>
        <v/>
      </c>
      <c r="AK30" t="str">
        <f>IF(個人種目入力!F35="男",個人種目入力!B35,"")</f>
        <v/>
      </c>
      <c r="AL30" t="str">
        <f>IF(ISNUMBER(AK30),個人種目入力!C35,"")</f>
        <v/>
      </c>
      <c r="AM30" t="str">
        <f>IF(ISNUMBER(AK30),個人種目入力!D35,"")</f>
        <v/>
      </c>
      <c r="AN30" t="str">
        <f>IF(ISNUMBER(AK30),個人種目入力!E35,"")</f>
        <v/>
      </c>
      <c r="AO30" t="str">
        <f>IF(ISNUMBER(AK30),個人種目入力!G35,"")</f>
        <v/>
      </c>
      <c r="AP30" t="str">
        <f>IF(ISNUMBER(AK30),個人種目入力!H35,"")</f>
        <v/>
      </c>
      <c r="AR30">
        <f t="shared" si="46"/>
        <v>29</v>
      </c>
      <c r="AS30" t="str">
        <f t="shared" si="49"/>
        <v/>
      </c>
      <c r="AT30" t="str">
        <f t="shared" si="50"/>
        <v/>
      </c>
      <c r="AU30" t="str">
        <f t="shared" si="51"/>
        <v/>
      </c>
      <c r="AV30" t="str">
        <f t="shared" si="52"/>
        <v/>
      </c>
      <c r="AW30" t="str">
        <f t="shared" si="53"/>
        <v/>
      </c>
      <c r="AX30" t="str">
        <f t="shared" si="27"/>
        <v/>
      </c>
      <c r="AY30" t="str">
        <f t="shared" si="27"/>
        <v/>
      </c>
      <c r="AZ30" t="str">
        <f t="shared" si="27"/>
        <v/>
      </c>
      <c r="BA30" t="str">
        <f t="shared" si="54"/>
        <v/>
      </c>
      <c r="BB30" t="str">
        <f t="shared" si="54"/>
        <v/>
      </c>
      <c r="BD30" s="69" t="str">
        <f>IF(ISERR(SMALL($AS$2:$AS$51,29)),"",(SMALL($AS$2:$AS$51,29)))</f>
        <v/>
      </c>
      <c r="BE30" s="69" t="str">
        <f t="shared" si="28"/>
        <v/>
      </c>
      <c r="BF30" s="69" t="str">
        <f t="shared" si="29"/>
        <v/>
      </c>
      <c r="BG30" s="69" t="str">
        <f t="shared" si="30"/>
        <v/>
      </c>
      <c r="BH30" s="69" t="str">
        <f t="shared" si="31"/>
        <v/>
      </c>
      <c r="BI30" s="69" t="str">
        <f t="shared" si="32"/>
        <v/>
      </c>
      <c r="BJ30" s="69" t="str">
        <f t="shared" si="33"/>
        <v/>
      </c>
      <c r="BK30" s="69" t="str">
        <f t="shared" si="34"/>
        <v/>
      </c>
      <c r="BL30" s="69" t="str">
        <f t="shared" si="35"/>
        <v/>
      </c>
      <c r="BM30" s="69" t="str">
        <f t="shared" si="36"/>
        <v/>
      </c>
    </row>
    <row r="31" spans="1:65" x14ac:dyDescent="0.15">
      <c r="A31" t="str">
        <f>IF(D31="","",IF(COUNTIF($D$2:D31,D31)=1,MAX($A$2:A30)+1,INDEX($A$2:A30,MATCH(D31,$D$2:D30,0),1)))</f>
        <v/>
      </c>
      <c r="B31" t="str">
        <f>IF(D31="","",COUNTIF($D$2:D31,D31))</f>
        <v/>
      </c>
      <c r="C31" t="str">
        <f t="shared" si="37"/>
        <v/>
      </c>
      <c r="D31" t="str">
        <f>IF(個人種目入力!F36="女",個人種目入力!B36,"")</f>
        <v/>
      </c>
      <c r="E31" t="str">
        <f>IF(ISNUMBER(D31),個人種目入力!C36,"")</f>
        <v/>
      </c>
      <c r="F31" t="str">
        <f>IF(ISNUMBER(D31),個人種目入力!D36,"")</f>
        <v/>
      </c>
      <c r="G31" t="str">
        <f>IF(ISNUMBER(D31),個人種目入力!E36,"")</f>
        <v/>
      </c>
      <c r="H31" t="str">
        <f>IF(ISNUMBER(D31),個人種目入力!G36,"")</f>
        <v/>
      </c>
      <c r="I31" t="str">
        <f>IF(ISNUMBER(D31),個人種目入力!H36,"")</f>
        <v/>
      </c>
      <c r="K31">
        <f t="shared" si="38"/>
        <v>30</v>
      </c>
      <c r="L31" t="str">
        <f t="shared" si="39"/>
        <v/>
      </c>
      <c r="M31" t="str">
        <f t="shared" si="40"/>
        <v/>
      </c>
      <c r="N31" t="str">
        <f t="shared" si="41"/>
        <v/>
      </c>
      <c r="O31" t="str">
        <f t="shared" si="42"/>
        <v/>
      </c>
      <c r="P31" t="str">
        <f t="shared" si="43"/>
        <v/>
      </c>
      <c r="Q31" t="str">
        <f t="shared" si="44"/>
        <v/>
      </c>
      <c r="R31" t="str">
        <f t="shared" si="44"/>
        <v/>
      </c>
      <c r="S31" t="str">
        <f t="shared" si="44"/>
        <v/>
      </c>
      <c r="T31" t="str">
        <f t="shared" si="45"/>
        <v/>
      </c>
      <c r="U31" t="str">
        <f t="shared" si="45"/>
        <v/>
      </c>
      <c r="W31" s="69" t="str">
        <f>IF(ISERR(SMALL($L$2:$L$51,30)),"",(SMALL($L$2:$L$51,30)))</f>
        <v/>
      </c>
      <c r="X31" s="69" t="str">
        <f t="shared" si="13"/>
        <v/>
      </c>
      <c r="Y31" s="69" t="str">
        <f t="shared" si="14"/>
        <v/>
      </c>
      <c r="Z31" s="69" t="str">
        <f t="shared" si="15"/>
        <v/>
      </c>
      <c r="AA31" s="69" t="str">
        <f t="shared" si="16"/>
        <v/>
      </c>
      <c r="AB31" s="69" t="str">
        <f t="shared" si="17"/>
        <v/>
      </c>
      <c r="AC31" s="69" t="str">
        <f t="shared" si="18"/>
        <v/>
      </c>
      <c r="AD31" s="69" t="str">
        <f t="shared" si="19"/>
        <v/>
      </c>
      <c r="AE31" s="69" t="str">
        <f t="shared" si="20"/>
        <v/>
      </c>
      <c r="AF31" s="69" t="str">
        <f t="shared" si="21"/>
        <v/>
      </c>
      <c r="AH31" t="str">
        <f>IF(AK31="","",IF(COUNTIF($AK$2:AK31,AK31)=1,MAX($AH$2:AH30)+1,INDEX($AH$2:AH30,MATCH(AK31,$AK$2:AK30,0),1)))</f>
        <v/>
      </c>
      <c r="AI31" t="str">
        <f>IF(AK31="","",COUNTIF($AK$2:AK31,AK31))</f>
        <v/>
      </c>
      <c r="AJ31" t="str">
        <f t="shared" si="22"/>
        <v/>
      </c>
      <c r="AK31" t="str">
        <f>IF(個人種目入力!F36="男",個人種目入力!B36,"")</f>
        <v/>
      </c>
      <c r="AL31" t="str">
        <f>IF(ISNUMBER(AK31),個人種目入力!C36,"")</f>
        <v/>
      </c>
      <c r="AM31" t="str">
        <f>IF(ISNUMBER(AK31),個人種目入力!D36,"")</f>
        <v/>
      </c>
      <c r="AN31" t="str">
        <f>IF(ISNUMBER(AK31),個人種目入力!E36,"")</f>
        <v/>
      </c>
      <c r="AO31" t="str">
        <f>IF(ISNUMBER(AK31),個人種目入力!G36,"")</f>
        <v/>
      </c>
      <c r="AP31" t="str">
        <f>IF(ISNUMBER(AK31),個人種目入力!H36,"")</f>
        <v/>
      </c>
      <c r="AR31">
        <f t="shared" si="46"/>
        <v>30</v>
      </c>
      <c r="AS31" t="str">
        <f t="shared" si="49"/>
        <v/>
      </c>
      <c r="AT31" t="str">
        <f t="shared" si="50"/>
        <v/>
      </c>
      <c r="AU31" t="str">
        <f t="shared" si="51"/>
        <v/>
      </c>
      <c r="AV31" t="str">
        <f t="shared" si="52"/>
        <v/>
      </c>
      <c r="AW31" t="str">
        <f t="shared" si="53"/>
        <v/>
      </c>
      <c r="AX31" t="str">
        <f t="shared" si="27"/>
        <v/>
      </c>
      <c r="AY31" t="str">
        <f t="shared" si="27"/>
        <v/>
      </c>
      <c r="AZ31" t="str">
        <f t="shared" si="27"/>
        <v/>
      </c>
      <c r="BA31" t="str">
        <f t="shared" si="54"/>
        <v/>
      </c>
      <c r="BB31" t="str">
        <f t="shared" si="54"/>
        <v/>
      </c>
      <c r="BD31" s="69" t="str">
        <f>IF(ISERR(SMALL($AS$2:$AS$51,30)),"",(SMALL($AS$2:$AS$51,30)))</f>
        <v/>
      </c>
      <c r="BE31" s="69" t="str">
        <f t="shared" si="28"/>
        <v/>
      </c>
      <c r="BF31" s="69" t="str">
        <f t="shared" si="29"/>
        <v/>
      </c>
      <c r="BG31" s="69" t="str">
        <f t="shared" si="30"/>
        <v/>
      </c>
      <c r="BH31" s="69" t="str">
        <f t="shared" si="31"/>
        <v/>
      </c>
      <c r="BI31" s="69" t="str">
        <f t="shared" si="32"/>
        <v/>
      </c>
      <c r="BJ31" s="69" t="str">
        <f t="shared" si="33"/>
        <v/>
      </c>
      <c r="BK31" s="69" t="str">
        <f t="shared" si="34"/>
        <v/>
      </c>
      <c r="BL31" s="69" t="str">
        <f t="shared" si="35"/>
        <v/>
      </c>
      <c r="BM31" s="69" t="str">
        <f t="shared" si="36"/>
        <v/>
      </c>
    </row>
    <row r="32" spans="1:65" x14ac:dyDescent="0.15">
      <c r="A32" t="str">
        <f>IF(D32="","",IF(COUNTIF($D$2:D32,D32)=1,MAX($A$2:A31)+1,INDEX($A$2:A31,MATCH(D32,$D$2:D31,0),1)))</f>
        <v/>
      </c>
      <c r="B32" t="str">
        <f>IF(D32="","",COUNTIF($D$2:D32,D32))</f>
        <v/>
      </c>
      <c r="C32" t="str">
        <f t="shared" si="37"/>
        <v/>
      </c>
      <c r="D32" t="str">
        <f>IF(個人種目入力!F37="女",個人種目入力!B37,"")</f>
        <v/>
      </c>
      <c r="E32" t="str">
        <f>IF(ISNUMBER(D32),個人種目入力!C37,"")</f>
        <v/>
      </c>
      <c r="F32" t="str">
        <f>IF(ISNUMBER(D32),個人種目入力!D37,"")</f>
        <v/>
      </c>
      <c r="G32" t="str">
        <f>IF(ISNUMBER(D32),個人種目入力!E37,"")</f>
        <v/>
      </c>
      <c r="H32" t="str">
        <f>IF(ISNUMBER(D32),個人種目入力!G37,"")</f>
        <v/>
      </c>
      <c r="I32" t="str">
        <f>IF(ISNUMBER(D32),個人種目入力!H37,"")</f>
        <v/>
      </c>
      <c r="K32">
        <f t="shared" si="38"/>
        <v>31</v>
      </c>
      <c r="L32" t="str">
        <f t="shared" si="39"/>
        <v/>
      </c>
      <c r="M32" t="str">
        <f t="shared" si="40"/>
        <v/>
      </c>
      <c r="N32" t="str">
        <f t="shared" si="41"/>
        <v/>
      </c>
      <c r="O32" t="str">
        <f t="shared" si="42"/>
        <v/>
      </c>
      <c r="P32" t="str">
        <f t="shared" si="43"/>
        <v/>
      </c>
      <c r="Q32" t="str">
        <f t="shared" si="44"/>
        <v/>
      </c>
      <c r="R32" t="str">
        <f t="shared" si="44"/>
        <v/>
      </c>
      <c r="S32" t="str">
        <f t="shared" si="44"/>
        <v/>
      </c>
      <c r="T32" t="str">
        <f t="shared" si="45"/>
        <v/>
      </c>
      <c r="U32" t="str">
        <f t="shared" si="45"/>
        <v/>
      </c>
      <c r="W32" s="69" t="str">
        <f>IF(ISERR(SMALL($L$2:$L$51,31)),"",(SMALL($L$2:$L$51,31)))</f>
        <v/>
      </c>
      <c r="X32" s="69" t="str">
        <f t="shared" si="13"/>
        <v/>
      </c>
      <c r="Y32" s="69" t="str">
        <f t="shared" si="14"/>
        <v/>
      </c>
      <c r="Z32" s="69" t="str">
        <f t="shared" si="15"/>
        <v/>
      </c>
      <c r="AA32" s="69" t="str">
        <f t="shared" si="16"/>
        <v/>
      </c>
      <c r="AB32" s="69" t="str">
        <f t="shared" si="17"/>
        <v/>
      </c>
      <c r="AC32" s="69" t="str">
        <f t="shared" si="18"/>
        <v/>
      </c>
      <c r="AD32" s="69" t="str">
        <f t="shared" si="19"/>
        <v/>
      </c>
      <c r="AE32" s="69" t="str">
        <f t="shared" si="20"/>
        <v/>
      </c>
      <c r="AF32" s="69" t="str">
        <f t="shared" si="21"/>
        <v/>
      </c>
      <c r="AH32" t="str">
        <f>IF(AK32="","",IF(COUNTIF($AK$2:AK32,AK32)=1,MAX($AH$2:AH31)+1,INDEX($AH$2:AH31,MATCH(AK32,$AK$2:AK31,0),1)))</f>
        <v/>
      </c>
      <c r="AI32" t="str">
        <f>IF(AK32="","",COUNTIF($AK$2:AK32,AK32))</f>
        <v/>
      </c>
      <c r="AJ32" t="str">
        <f t="shared" si="22"/>
        <v/>
      </c>
      <c r="AK32" t="str">
        <f>IF(個人種目入力!F37="男",個人種目入力!B37,"")</f>
        <v/>
      </c>
      <c r="AL32" t="str">
        <f>IF(ISNUMBER(AK32),個人種目入力!C37,"")</f>
        <v/>
      </c>
      <c r="AM32" t="str">
        <f>IF(ISNUMBER(AK32),個人種目入力!D37,"")</f>
        <v/>
      </c>
      <c r="AN32" t="str">
        <f>IF(ISNUMBER(AK32),個人種目入力!E37,"")</f>
        <v/>
      </c>
      <c r="AO32" t="str">
        <f>IF(ISNUMBER(AK32),個人種目入力!G37,"")</f>
        <v/>
      </c>
      <c r="AP32" t="str">
        <f>IF(ISNUMBER(AK32),個人種目入力!H37,"")</f>
        <v/>
      </c>
      <c r="AR32">
        <f t="shared" si="46"/>
        <v>31</v>
      </c>
      <c r="AS32" t="str">
        <f t="shared" si="49"/>
        <v/>
      </c>
      <c r="AT32" t="str">
        <f t="shared" si="50"/>
        <v/>
      </c>
      <c r="AU32" t="str">
        <f t="shared" si="51"/>
        <v/>
      </c>
      <c r="AV32" t="str">
        <f t="shared" si="52"/>
        <v/>
      </c>
      <c r="AW32" t="str">
        <f t="shared" si="53"/>
        <v/>
      </c>
      <c r="AX32" t="str">
        <f t="shared" si="27"/>
        <v/>
      </c>
      <c r="AY32" t="str">
        <f t="shared" si="27"/>
        <v/>
      </c>
      <c r="AZ32" t="str">
        <f t="shared" si="27"/>
        <v/>
      </c>
      <c r="BA32" t="str">
        <f t="shared" si="54"/>
        <v/>
      </c>
      <c r="BB32" t="str">
        <f t="shared" si="54"/>
        <v/>
      </c>
      <c r="BD32" s="69" t="str">
        <f>IF(ISERR(SMALL($AS$2:$AS$51,31)),"",(SMALL($AS$2:$AS$51,31)))</f>
        <v/>
      </c>
      <c r="BE32" s="69" t="str">
        <f t="shared" si="28"/>
        <v/>
      </c>
      <c r="BF32" s="69" t="str">
        <f t="shared" si="29"/>
        <v/>
      </c>
      <c r="BG32" s="69" t="str">
        <f t="shared" si="30"/>
        <v/>
      </c>
      <c r="BH32" s="69" t="str">
        <f t="shared" si="31"/>
        <v/>
      </c>
      <c r="BI32" s="69" t="str">
        <f t="shared" si="32"/>
        <v/>
      </c>
      <c r="BJ32" s="69" t="str">
        <f t="shared" si="33"/>
        <v/>
      </c>
      <c r="BK32" s="69" t="str">
        <f t="shared" si="34"/>
        <v/>
      </c>
      <c r="BL32" s="69" t="str">
        <f t="shared" si="35"/>
        <v/>
      </c>
      <c r="BM32" s="69" t="str">
        <f t="shared" si="36"/>
        <v/>
      </c>
    </row>
    <row r="33" spans="1:65" x14ac:dyDescent="0.15">
      <c r="A33" t="str">
        <f>IF(D33="","",IF(COUNTIF($D$2:D33,D33)=1,MAX($A$2:A32)+1,INDEX($A$2:A32,MATCH(D33,$D$2:D32,0),1)))</f>
        <v/>
      </c>
      <c r="B33" t="str">
        <f>IF(D33="","",COUNTIF($D$2:D33,D33))</f>
        <v/>
      </c>
      <c r="C33" t="str">
        <f t="shared" si="37"/>
        <v/>
      </c>
      <c r="D33" t="str">
        <f>IF(個人種目入力!F38="女",個人種目入力!B38,"")</f>
        <v/>
      </c>
      <c r="E33" t="str">
        <f>IF(ISNUMBER(D33),個人種目入力!C38,"")</f>
        <v/>
      </c>
      <c r="F33" t="str">
        <f>IF(ISNUMBER(D33),個人種目入力!D38,"")</f>
        <v/>
      </c>
      <c r="G33" t="str">
        <f>IF(ISNUMBER(D33),個人種目入力!E38,"")</f>
        <v/>
      </c>
      <c r="H33" t="str">
        <f>IF(ISNUMBER(D33),個人種目入力!G38,"")</f>
        <v/>
      </c>
      <c r="I33" t="str">
        <f>IF(ISNUMBER(D33),個人種目入力!H38,"")</f>
        <v/>
      </c>
      <c r="K33">
        <f t="shared" si="38"/>
        <v>32</v>
      </c>
      <c r="L33" t="str">
        <f t="shared" si="39"/>
        <v/>
      </c>
      <c r="M33" t="str">
        <f t="shared" si="40"/>
        <v/>
      </c>
      <c r="N33" t="str">
        <f t="shared" si="41"/>
        <v/>
      </c>
      <c r="O33" t="str">
        <f t="shared" si="42"/>
        <v/>
      </c>
      <c r="P33" t="str">
        <f t="shared" si="43"/>
        <v/>
      </c>
      <c r="Q33" t="str">
        <f t="shared" si="44"/>
        <v/>
      </c>
      <c r="R33" t="str">
        <f t="shared" si="44"/>
        <v/>
      </c>
      <c r="S33" t="str">
        <f t="shared" si="44"/>
        <v/>
      </c>
      <c r="T33" t="str">
        <f t="shared" si="45"/>
        <v/>
      </c>
      <c r="U33" t="str">
        <f t="shared" si="45"/>
        <v/>
      </c>
      <c r="W33" s="69" t="str">
        <f>IF(ISERR(SMALL($L$2:$L$51,32)),"",(SMALL($L$2:$L$51,32)))</f>
        <v/>
      </c>
      <c r="X33" s="69" t="str">
        <f t="shared" si="13"/>
        <v/>
      </c>
      <c r="Y33" s="69" t="str">
        <f t="shared" si="14"/>
        <v/>
      </c>
      <c r="Z33" s="69" t="str">
        <f t="shared" si="15"/>
        <v/>
      </c>
      <c r="AA33" s="69" t="str">
        <f t="shared" si="16"/>
        <v/>
      </c>
      <c r="AB33" s="69" t="str">
        <f t="shared" si="17"/>
        <v/>
      </c>
      <c r="AC33" s="69" t="str">
        <f t="shared" si="18"/>
        <v/>
      </c>
      <c r="AD33" s="69" t="str">
        <f t="shared" si="19"/>
        <v/>
      </c>
      <c r="AE33" s="69" t="str">
        <f t="shared" si="20"/>
        <v/>
      </c>
      <c r="AF33" s="69" t="str">
        <f t="shared" si="21"/>
        <v/>
      </c>
      <c r="AH33" t="str">
        <f>IF(AK33="","",IF(COUNTIF($AK$2:AK33,AK33)=1,MAX($AH$2:AH32)+1,INDEX($AH$2:AH32,MATCH(AK33,$AK$2:AK32,0),1)))</f>
        <v/>
      </c>
      <c r="AI33" t="str">
        <f>IF(AK33="","",COUNTIF($AK$2:AK33,AK33))</f>
        <v/>
      </c>
      <c r="AJ33" t="str">
        <f t="shared" si="22"/>
        <v/>
      </c>
      <c r="AK33" t="str">
        <f>IF(個人種目入力!F38="男",個人種目入力!B38,"")</f>
        <v/>
      </c>
      <c r="AL33" t="str">
        <f>IF(ISNUMBER(AK33),個人種目入力!C38,"")</f>
        <v/>
      </c>
      <c r="AM33" t="str">
        <f>IF(ISNUMBER(AK33),個人種目入力!D38,"")</f>
        <v/>
      </c>
      <c r="AN33" t="str">
        <f>IF(ISNUMBER(AK33),個人種目入力!E38,"")</f>
        <v/>
      </c>
      <c r="AO33" t="str">
        <f>IF(ISNUMBER(AK33),個人種目入力!G38,"")</f>
        <v/>
      </c>
      <c r="AP33" t="str">
        <f>IF(ISNUMBER(AK33),個人種目入力!H38,"")</f>
        <v/>
      </c>
      <c r="AR33">
        <f t="shared" si="46"/>
        <v>32</v>
      </c>
      <c r="AS33" t="str">
        <f t="shared" si="49"/>
        <v/>
      </c>
      <c r="AT33" t="str">
        <f t="shared" si="50"/>
        <v/>
      </c>
      <c r="AU33" t="str">
        <f t="shared" si="51"/>
        <v/>
      </c>
      <c r="AV33" t="str">
        <f t="shared" si="52"/>
        <v/>
      </c>
      <c r="AW33" t="str">
        <f t="shared" si="53"/>
        <v/>
      </c>
      <c r="AX33" t="str">
        <f t="shared" si="27"/>
        <v/>
      </c>
      <c r="AY33" t="str">
        <f t="shared" si="27"/>
        <v/>
      </c>
      <c r="AZ33" t="str">
        <f t="shared" si="27"/>
        <v/>
      </c>
      <c r="BA33" t="str">
        <f t="shared" si="54"/>
        <v/>
      </c>
      <c r="BB33" t="str">
        <f t="shared" si="54"/>
        <v/>
      </c>
      <c r="BD33" s="69" t="str">
        <f>IF(ISERR(SMALL($AS$2:$AS$51,32)),"",(SMALL($AS$2:$AS$51,32)))</f>
        <v/>
      </c>
      <c r="BE33" s="69" t="str">
        <f t="shared" si="28"/>
        <v/>
      </c>
      <c r="BF33" s="69" t="str">
        <f t="shared" si="29"/>
        <v/>
      </c>
      <c r="BG33" s="69" t="str">
        <f t="shared" si="30"/>
        <v/>
      </c>
      <c r="BH33" s="69" t="str">
        <f t="shared" si="31"/>
        <v/>
      </c>
      <c r="BI33" s="69" t="str">
        <f t="shared" si="32"/>
        <v/>
      </c>
      <c r="BJ33" s="69" t="str">
        <f t="shared" si="33"/>
        <v/>
      </c>
      <c r="BK33" s="69" t="str">
        <f t="shared" si="34"/>
        <v/>
      </c>
      <c r="BL33" s="69" t="str">
        <f t="shared" si="35"/>
        <v/>
      </c>
      <c r="BM33" s="69" t="str">
        <f t="shared" si="36"/>
        <v/>
      </c>
    </row>
    <row r="34" spans="1:65" x14ac:dyDescent="0.15">
      <c r="A34" t="str">
        <f>IF(D34="","",IF(COUNTIF($D$2:D34,D34)=1,MAX($A$2:A33)+1,INDEX($A$2:A33,MATCH(D34,$D$2:D33,0),1)))</f>
        <v/>
      </c>
      <c r="B34" t="str">
        <f>IF(D34="","",COUNTIF($D$2:D34,D34))</f>
        <v/>
      </c>
      <c r="C34" t="str">
        <f t="shared" si="37"/>
        <v/>
      </c>
      <c r="D34" t="str">
        <f>IF(個人種目入力!F39="女",個人種目入力!B39,"")</f>
        <v/>
      </c>
      <c r="E34" t="str">
        <f>IF(ISNUMBER(D34),個人種目入力!C39,"")</f>
        <v/>
      </c>
      <c r="F34" t="str">
        <f>IF(ISNUMBER(D34),個人種目入力!D39,"")</f>
        <v/>
      </c>
      <c r="G34" t="str">
        <f>IF(ISNUMBER(D34),個人種目入力!E39,"")</f>
        <v/>
      </c>
      <c r="H34" t="str">
        <f>IF(ISNUMBER(D34),個人種目入力!G39,"")</f>
        <v/>
      </c>
      <c r="I34" t="str">
        <f>IF(ISNUMBER(D34),個人種目入力!H39,"")</f>
        <v/>
      </c>
      <c r="K34">
        <f t="shared" si="38"/>
        <v>33</v>
      </c>
      <c r="L34" t="str">
        <f t="shared" si="39"/>
        <v/>
      </c>
      <c r="M34" t="str">
        <f t="shared" si="40"/>
        <v/>
      </c>
      <c r="N34" t="str">
        <f t="shared" si="41"/>
        <v/>
      </c>
      <c r="O34" t="str">
        <f t="shared" si="42"/>
        <v/>
      </c>
      <c r="P34" t="str">
        <f t="shared" si="43"/>
        <v/>
      </c>
      <c r="Q34" t="str">
        <f t="shared" si="44"/>
        <v/>
      </c>
      <c r="R34" t="str">
        <f t="shared" si="44"/>
        <v/>
      </c>
      <c r="S34" t="str">
        <f t="shared" si="44"/>
        <v/>
      </c>
      <c r="T34" t="str">
        <f t="shared" si="45"/>
        <v/>
      </c>
      <c r="U34" t="str">
        <f t="shared" si="45"/>
        <v/>
      </c>
      <c r="W34" s="69" t="str">
        <f>IF(ISERR(SMALL($L$2:$L$51,33)),"",(SMALL($L$2:$L$51,33)))</f>
        <v/>
      </c>
      <c r="X34" s="69" t="str">
        <f t="shared" si="13"/>
        <v/>
      </c>
      <c r="Y34" s="69" t="str">
        <f t="shared" si="14"/>
        <v/>
      </c>
      <c r="Z34" s="69" t="str">
        <f t="shared" si="15"/>
        <v/>
      </c>
      <c r="AA34" s="69" t="str">
        <f t="shared" si="16"/>
        <v/>
      </c>
      <c r="AB34" s="69" t="str">
        <f t="shared" si="17"/>
        <v/>
      </c>
      <c r="AC34" s="69" t="str">
        <f t="shared" si="18"/>
        <v/>
      </c>
      <c r="AD34" s="69" t="str">
        <f t="shared" si="19"/>
        <v/>
      </c>
      <c r="AE34" s="69" t="str">
        <f t="shared" si="20"/>
        <v/>
      </c>
      <c r="AF34" s="69" t="str">
        <f t="shared" si="21"/>
        <v/>
      </c>
      <c r="AH34" t="str">
        <f>IF(AK34="","",IF(COUNTIF($AK$2:AK34,AK34)=1,MAX($AH$2:AH33)+1,INDEX($AH$2:AH33,MATCH(AK34,$AK$2:AK33,0),1)))</f>
        <v/>
      </c>
      <c r="AI34" t="str">
        <f>IF(AK34="","",COUNTIF($AK$2:AK34,AK34))</f>
        <v/>
      </c>
      <c r="AJ34" t="str">
        <f t="shared" si="22"/>
        <v/>
      </c>
      <c r="AK34" t="str">
        <f>IF(個人種目入力!F39="男",個人種目入力!B39,"")</f>
        <v/>
      </c>
      <c r="AL34" t="str">
        <f>IF(ISNUMBER(AK34),個人種目入力!C39,"")</f>
        <v/>
      </c>
      <c r="AM34" t="str">
        <f>IF(ISNUMBER(AK34),個人種目入力!D39,"")</f>
        <v/>
      </c>
      <c r="AN34" t="str">
        <f>IF(ISNUMBER(AK34),個人種目入力!E39,"")</f>
        <v/>
      </c>
      <c r="AO34" t="str">
        <f>IF(ISNUMBER(AK34),個人種目入力!G39,"")</f>
        <v/>
      </c>
      <c r="AP34" t="str">
        <f>IF(ISNUMBER(AK34),個人種目入力!H39,"")</f>
        <v/>
      </c>
      <c r="AR34">
        <f t="shared" si="46"/>
        <v>33</v>
      </c>
      <c r="AS34" t="str">
        <f t="shared" si="49"/>
        <v/>
      </c>
      <c r="AT34" t="str">
        <f t="shared" si="50"/>
        <v/>
      </c>
      <c r="AU34" t="str">
        <f t="shared" si="51"/>
        <v/>
      </c>
      <c r="AV34" t="str">
        <f t="shared" si="52"/>
        <v/>
      </c>
      <c r="AW34" t="str">
        <f t="shared" si="53"/>
        <v/>
      </c>
      <c r="AX34" t="str">
        <f t="shared" si="27"/>
        <v/>
      </c>
      <c r="AY34" t="str">
        <f t="shared" si="27"/>
        <v/>
      </c>
      <c r="AZ34" t="str">
        <f t="shared" si="27"/>
        <v/>
      </c>
      <c r="BA34" t="str">
        <f t="shared" si="54"/>
        <v/>
      </c>
      <c r="BB34" t="str">
        <f t="shared" si="54"/>
        <v/>
      </c>
      <c r="BD34" s="69" t="str">
        <f>IF(ISERR(SMALL($AS$2:$AS$51,33)),"",(SMALL($AS$2:$AS$51,33)))</f>
        <v/>
      </c>
      <c r="BE34" s="69" t="str">
        <f t="shared" si="28"/>
        <v/>
      </c>
      <c r="BF34" s="69" t="str">
        <f t="shared" si="29"/>
        <v/>
      </c>
      <c r="BG34" s="69" t="str">
        <f t="shared" si="30"/>
        <v/>
      </c>
      <c r="BH34" s="69" t="str">
        <f t="shared" si="31"/>
        <v/>
      </c>
      <c r="BI34" s="69" t="str">
        <f t="shared" si="32"/>
        <v/>
      </c>
      <c r="BJ34" s="69" t="str">
        <f t="shared" si="33"/>
        <v/>
      </c>
      <c r="BK34" s="69" t="str">
        <f t="shared" si="34"/>
        <v/>
      </c>
      <c r="BL34" s="69" t="str">
        <f t="shared" si="35"/>
        <v/>
      </c>
      <c r="BM34" s="69" t="str">
        <f t="shared" si="36"/>
        <v/>
      </c>
    </row>
    <row r="35" spans="1:65" x14ac:dyDescent="0.15">
      <c r="A35" t="str">
        <f>IF(D35="","",IF(COUNTIF($D$2:D35,D35)=1,MAX($A$2:A34)+1,INDEX($A$2:A34,MATCH(D35,$D$2:D34,0),1)))</f>
        <v/>
      </c>
      <c r="B35" t="str">
        <f>IF(D35="","",COUNTIF($D$2:D35,D35))</f>
        <v/>
      </c>
      <c r="C35" t="str">
        <f t="shared" si="37"/>
        <v/>
      </c>
      <c r="D35" t="str">
        <f>IF(個人種目入力!F40="女",個人種目入力!B40,"")</f>
        <v/>
      </c>
      <c r="E35" t="str">
        <f>IF(ISNUMBER(D35),個人種目入力!C40,"")</f>
        <v/>
      </c>
      <c r="F35" t="str">
        <f>IF(ISNUMBER(D35),個人種目入力!D40,"")</f>
        <v/>
      </c>
      <c r="G35" t="str">
        <f>IF(ISNUMBER(D35),個人種目入力!E40,"")</f>
        <v/>
      </c>
      <c r="H35" t="str">
        <f>IF(ISNUMBER(D35),個人種目入力!G40,"")</f>
        <v/>
      </c>
      <c r="I35" t="str">
        <f>IF(ISNUMBER(D35),個人種目入力!H40,"")</f>
        <v/>
      </c>
      <c r="K35">
        <f t="shared" si="38"/>
        <v>34</v>
      </c>
      <c r="L35" t="str">
        <f t="shared" si="39"/>
        <v/>
      </c>
      <c r="M35" t="str">
        <f t="shared" si="40"/>
        <v/>
      </c>
      <c r="N35" t="str">
        <f t="shared" si="41"/>
        <v/>
      </c>
      <c r="O35" t="str">
        <f t="shared" si="42"/>
        <v/>
      </c>
      <c r="P35" t="str">
        <f t="shared" si="43"/>
        <v/>
      </c>
      <c r="Q35" t="str">
        <f t="shared" si="44"/>
        <v/>
      </c>
      <c r="R35" t="str">
        <f t="shared" si="44"/>
        <v/>
      </c>
      <c r="S35" t="str">
        <f t="shared" si="44"/>
        <v/>
      </c>
      <c r="T35" t="str">
        <f t="shared" si="45"/>
        <v/>
      </c>
      <c r="U35" t="str">
        <f t="shared" si="45"/>
        <v/>
      </c>
      <c r="W35" s="69" t="str">
        <f>IF(ISERR(SMALL($L$2:$L$51,34)),"",(SMALL($L$2:$L$51,34)))</f>
        <v/>
      </c>
      <c r="X35" s="69" t="str">
        <f t="shared" si="13"/>
        <v/>
      </c>
      <c r="Y35" s="69" t="str">
        <f t="shared" si="14"/>
        <v/>
      </c>
      <c r="Z35" s="69" t="str">
        <f t="shared" si="15"/>
        <v/>
      </c>
      <c r="AA35" s="69" t="str">
        <f t="shared" si="16"/>
        <v/>
      </c>
      <c r="AB35" s="69" t="str">
        <f t="shared" si="17"/>
        <v/>
      </c>
      <c r="AC35" s="69" t="str">
        <f t="shared" si="18"/>
        <v/>
      </c>
      <c r="AD35" s="69" t="str">
        <f t="shared" si="19"/>
        <v/>
      </c>
      <c r="AE35" s="69" t="str">
        <f t="shared" si="20"/>
        <v/>
      </c>
      <c r="AF35" s="69" t="str">
        <f t="shared" si="21"/>
        <v/>
      </c>
      <c r="AH35" t="str">
        <f>IF(AK35="","",IF(COUNTIF($AK$2:AK35,AK35)=1,MAX($AH$2:AH34)+1,INDEX($AH$2:AH34,MATCH(AK35,$AK$2:AK34,0),1)))</f>
        <v/>
      </c>
      <c r="AI35" t="str">
        <f>IF(AK35="","",COUNTIF($AK$2:AK35,AK35))</f>
        <v/>
      </c>
      <c r="AJ35" t="str">
        <f t="shared" si="22"/>
        <v/>
      </c>
      <c r="AK35" t="str">
        <f>IF(個人種目入力!F40="男",個人種目入力!B40,"")</f>
        <v/>
      </c>
      <c r="AL35" t="str">
        <f>IF(ISNUMBER(AK35),個人種目入力!C40,"")</f>
        <v/>
      </c>
      <c r="AM35" t="str">
        <f>IF(ISNUMBER(AK35),個人種目入力!D40,"")</f>
        <v/>
      </c>
      <c r="AN35" t="str">
        <f>IF(ISNUMBER(AK35),個人種目入力!E40,"")</f>
        <v/>
      </c>
      <c r="AO35" t="str">
        <f>IF(ISNUMBER(AK35),個人種目入力!G40,"")</f>
        <v/>
      </c>
      <c r="AP35" t="str">
        <f>IF(ISNUMBER(AK35),個人種目入力!H40,"")</f>
        <v/>
      </c>
      <c r="AR35">
        <f t="shared" si="46"/>
        <v>34</v>
      </c>
      <c r="AS35" t="str">
        <f t="shared" si="49"/>
        <v/>
      </c>
      <c r="AT35" t="str">
        <f t="shared" si="50"/>
        <v/>
      </c>
      <c r="AU35" t="str">
        <f t="shared" si="51"/>
        <v/>
      </c>
      <c r="AV35" t="str">
        <f t="shared" si="52"/>
        <v/>
      </c>
      <c r="AW35" t="str">
        <f t="shared" si="53"/>
        <v/>
      </c>
      <c r="AX35" t="str">
        <f t="shared" ref="AX35:AZ51" si="55">IF(ISNA(VLOOKUP($AR35&amp;COLUMN()-49,$AJ$2:$AP$138,7,0)),"",VLOOKUP($AR35&amp;COLUMN()-49,$AJ$2:$AP$138,7,0))</f>
        <v/>
      </c>
      <c r="AY35" t="str">
        <f t="shared" si="55"/>
        <v/>
      </c>
      <c r="AZ35" t="str">
        <f t="shared" si="55"/>
        <v/>
      </c>
      <c r="BA35" t="str">
        <f t="shared" si="54"/>
        <v/>
      </c>
      <c r="BB35" t="str">
        <f t="shared" si="54"/>
        <v/>
      </c>
      <c r="BD35" s="69" t="str">
        <f>IF(ISERR(SMALL($AS$2:$AS$51,34)),"",(SMALL($AS$2:$AS$51,34)))</f>
        <v/>
      </c>
      <c r="BE35" s="69" t="str">
        <f t="shared" si="28"/>
        <v/>
      </c>
      <c r="BF35" s="69" t="str">
        <f t="shared" si="29"/>
        <v/>
      </c>
      <c r="BG35" s="69" t="str">
        <f t="shared" si="30"/>
        <v/>
      </c>
      <c r="BH35" s="69" t="str">
        <f t="shared" si="31"/>
        <v/>
      </c>
      <c r="BI35" s="69" t="str">
        <f t="shared" si="32"/>
        <v/>
      </c>
      <c r="BJ35" s="69" t="str">
        <f t="shared" si="33"/>
        <v/>
      </c>
      <c r="BK35" s="69" t="str">
        <f t="shared" si="34"/>
        <v/>
      </c>
      <c r="BL35" s="69" t="str">
        <f t="shared" si="35"/>
        <v/>
      </c>
      <c r="BM35" s="69" t="str">
        <f t="shared" si="36"/>
        <v/>
      </c>
    </row>
    <row r="36" spans="1:65" x14ac:dyDescent="0.15">
      <c r="A36" t="str">
        <f>IF(D36="","",IF(COUNTIF($D$2:D36,D36)=1,MAX($A$2:A35)+1,INDEX($A$2:A35,MATCH(D36,$D$2:D35,0),1)))</f>
        <v/>
      </c>
      <c r="B36" t="str">
        <f>IF(D36="","",COUNTIF($D$2:D36,D36))</f>
        <v/>
      </c>
      <c r="C36" t="str">
        <f t="shared" si="37"/>
        <v/>
      </c>
      <c r="D36" t="str">
        <f>IF(個人種目入力!F41="女",個人種目入力!B41,"")</f>
        <v/>
      </c>
      <c r="E36" t="str">
        <f>IF(ISNUMBER(D36),個人種目入力!C41,"")</f>
        <v/>
      </c>
      <c r="F36" t="str">
        <f>IF(ISNUMBER(D36),個人種目入力!D41,"")</f>
        <v/>
      </c>
      <c r="G36" t="str">
        <f>IF(ISNUMBER(D36),個人種目入力!E41,"")</f>
        <v/>
      </c>
      <c r="H36" t="str">
        <f>IF(ISNUMBER(D36),個人種目入力!G41,"")</f>
        <v/>
      </c>
      <c r="I36" t="str">
        <f>IF(ISNUMBER(D36),個人種目入力!H41,"")</f>
        <v/>
      </c>
      <c r="K36">
        <f t="shared" si="38"/>
        <v>35</v>
      </c>
      <c r="L36" t="str">
        <f t="shared" si="39"/>
        <v/>
      </c>
      <c r="M36" t="str">
        <f t="shared" si="40"/>
        <v/>
      </c>
      <c r="N36" t="str">
        <f t="shared" si="41"/>
        <v/>
      </c>
      <c r="O36" t="str">
        <f t="shared" si="42"/>
        <v/>
      </c>
      <c r="P36" t="str">
        <f t="shared" si="43"/>
        <v/>
      </c>
      <c r="Q36" t="str">
        <f t="shared" si="44"/>
        <v/>
      </c>
      <c r="R36" t="str">
        <f t="shared" si="44"/>
        <v/>
      </c>
      <c r="S36" t="str">
        <f t="shared" si="44"/>
        <v/>
      </c>
      <c r="T36" t="str">
        <f t="shared" si="45"/>
        <v/>
      </c>
      <c r="U36" t="str">
        <f t="shared" si="45"/>
        <v/>
      </c>
      <c r="W36" s="69" t="str">
        <f>IF(ISERR(SMALL($L$2:$L$51,35)),"",(SMALL($L$2:$L$51,35)))</f>
        <v/>
      </c>
      <c r="X36" s="69" t="str">
        <f t="shared" si="13"/>
        <v/>
      </c>
      <c r="Y36" s="69" t="str">
        <f t="shared" si="14"/>
        <v/>
      </c>
      <c r="Z36" s="69" t="str">
        <f t="shared" si="15"/>
        <v/>
      </c>
      <c r="AA36" s="69" t="str">
        <f t="shared" si="16"/>
        <v/>
      </c>
      <c r="AB36" s="69" t="str">
        <f t="shared" si="17"/>
        <v/>
      </c>
      <c r="AC36" s="69" t="str">
        <f t="shared" si="18"/>
        <v/>
      </c>
      <c r="AD36" s="69" t="str">
        <f t="shared" si="19"/>
        <v/>
      </c>
      <c r="AE36" s="69" t="str">
        <f t="shared" si="20"/>
        <v/>
      </c>
      <c r="AF36" s="69" t="str">
        <f t="shared" si="21"/>
        <v/>
      </c>
      <c r="AH36" t="str">
        <f>IF(AK36="","",IF(COUNTIF($AK$2:AK36,AK36)=1,MAX($AH$2:AH35)+1,INDEX($AH$2:AH35,MATCH(AK36,$AK$2:AK35,0),1)))</f>
        <v/>
      </c>
      <c r="AI36" t="str">
        <f>IF(AK36="","",COUNTIF($AK$2:AK36,AK36))</f>
        <v/>
      </c>
      <c r="AJ36" t="str">
        <f t="shared" si="22"/>
        <v/>
      </c>
      <c r="AK36" t="str">
        <f>IF(個人種目入力!F41="男",個人種目入力!B41,"")</f>
        <v/>
      </c>
      <c r="AL36" t="str">
        <f>IF(ISNUMBER(AK36),個人種目入力!C41,"")</f>
        <v/>
      </c>
      <c r="AM36" t="str">
        <f>IF(ISNUMBER(AK36),個人種目入力!D41,"")</f>
        <v/>
      </c>
      <c r="AN36" t="str">
        <f>IF(ISNUMBER(AK36),個人種目入力!E41,"")</f>
        <v/>
      </c>
      <c r="AO36" t="str">
        <f>IF(ISNUMBER(AK36),個人種目入力!G41,"")</f>
        <v/>
      </c>
      <c r="AP36" t="str">
        <f>IF(ISNUMBER(AK36),個人種目入力!H41,"")</f>
        <v/>
      </c>
      <c r="AR36">
        <f t="shared" si="46"/>
        <v>35</v>
      </c>
      <c r="AS36" t="str">
        <f t="shared" si="49"/>
        <v/>
      </c>
      <c r="AT36" t="str">
        <f t="shared" si="50"/>
        <v/>
      </c>
      <c r="AU36" t="str">
        <f t="shared" si="51"/>
        <v/>
      </c>
      <c r="AV36" t="str">
        <f t="shared" si="52"/>
        <v/>
      </c>
      <c r="AW36" t="str">
        <f t="shared" si="53"/>
        <v/>
      </c>
      <c r="AX36" t="str">
        <f t="shared" si="55"/>
        <v/>
      </c>
      <c r="AY36" t="str">
        <f t="shared" si="55"/>
        <v/>
      </c>
      <c r="AZ36" t="str">
        <f t="shared" si="55"/>
        <v/>
      </c>
      <c r="BA36" t="str">
        <f t="shared" si="54"/>
        <v/>
      </c>
      <c r="BB36" t="str">
        <f t="shared" si="54"/>
        <v/>
      </c>
      <c r="BD36" s="69" t="str">
        <f>IF(ISERR(SMALL($AS$2:$AS$51,35)),"",(SMALL($AS$2:$AS$51,35)))</f>
        <v/>
      </c>
      <c r="BE36" s="69" t="str">
        <f t="shared" si="28"/>
        <v/>
      </c>
      <c r="BF36" s="69" t="str">
        <f t="shared" si="29"/>
        <v/>
      </c>
      <c r="BG36" s="69" t="str">
        <f t="shared" si="30"/>
        <v/>
      </c>
      <c r="BH36" s="69" t="str">
        <f t="shared" si="31"/>
        <v/>
      </c>
      <c r="BI36" s="69" t="str">
        <f t="shared" si="32"/>
        <v/>
      </c>
      <c r="BJ36" s="69" t="str">
        <f t="shared" si="33"/>
        <v/>
      </c>
      <c r="BK36" s="69" t="str">
        <f t="shared" si="34"/>
        <v/>
      </c>
      <c r="BL36" s="69" t="str">
        <f t="shared" si="35"/>
        <v/>
      </c>
      <c r="BM36" s="69" t="str">
        <f t="shared" si="36"/>
        <v/>
      </c>
    </row>
    <row r="37" spans="1:65" x14ac:dyDescent="0.15">
      <c r="A37" t="str">
        <f>IF(D37="","",IF(COUNTIF($D$2:D37,D37)=1,MAX($A$2:A36)+1,INDEX($A$2:A36,MATCH(D37,$D$2:D36,0),1)))</f>
        <v/>
      </c>
      <c r="B37" t="str">
        <f>IF(D37="","",COUNTIF($D$2:D37,D37))</f>
        <v/>
      </c>
      <c r="C37" t="str">
        <f t="shared" si="37"/>
        <v/>
      </c>
      <c r="D37" t="str">
        <f>IF(個人種目入力!F42="女",個人種目入力!B42,"")</f>
        <v/>
      </c>
      <c r="E37" t="str">
        <f>IF(ISNUMBER(D37),個人種目入力!C42,"")</f>
        <v/>
      </c>
      <c r="F37" t="str">
        <f>IF(ISNUMBER(D37),個人種目入力!D42,"")</f>
        <v/>
      </c>
      <c r="G37" t="str">
        <f>IF(ISNUMBER(D37),個人種目入力!E42,"")</f>
        <v/>
      </c>
      <c r="H37" t="str">
        <f>IF(ISNUMBER(D37),個人種目入力!G42,"")</f>
        <v/>
      </c>
      <c r="I37" t="str">
        <f>IF(ISNUMBER(D37),個人種目入力!H42,"")</f>
        <v/>
      </c>
      <c r="K37">
        <f t="shared" si="38"/>
        <v>36</v>
      </c>
      <c r="L37" t="str">
        <f t="shared" si="39"/>
        <v/>
      </c>
      <c r="M37" t="str">
        <f t="shared" si="40"/>
        <v/>
      </c>
      <c r="N37" t="str">
        <f t="shared" si="41"/>
        <v/>
      </c>
      <c r="O37" t="str">
        <f t="shared" si="42"/>
        <v/>
      </c>
      <c r="P37" t="str">
        <f t="shared" si="43"/>
        <v/>
      </c>
      <c r="Q37" t="str">
        <f t="shared" si="44"/>
        <v/>
      </c>
      <c r="R37" t="str">
        <f t="shared" si="44"/>
        <v/>
      </c>
      <c r="S37" t="str">
        <f t="shared" si="44"/>
        <v/>
      </c>
      <c r="T37" t="str">
        <f t="shared" si="45"/>
        <v/>
      </c>
      <c r="U37" t="str">
        <f t="shared" si="45"/>
        <v/>
      </c>
      <c r="W37" s="69" t="str">
        <f>IF(ISERR(SMALL($L$2:$L$51,36)),"",(SMALL($L$2:$L$51,36)))</f>
        <v/>
      </c>
      <c r="X37" s="69" t="str">
        <f t="shared" si="13"/>
        <v/>
      </c>
      <c r="Y37" s="69" t="str">
        <f t="shared" si="14"/>
        <v/>
      </c>
      <c r="Z37" s="69" t="str">
        <f t="shared" si="15"/>
        <v/>
      </c>
      <c r="AA37" s="69" t="str">
        <f t="shared" si="16"/>
        <v/>
      </c>
      <c r="AB37" s="69" t="str">
        <f t="shared" si="17"/>
        <v/>
      </c>
      <c r="AC37" s="69" t="str">
        <f t="shared" si="18"/>
        <v/>
      </c>
      <c r="AD37" s="69" t="str">
        <f t="shared" si="19"/>
        <v/>
      </c>
      <c r="AE37" s="69" t="str">
        <f t="shared" si="20"/>
        <v/>
      </c>
      <c r="AF37" s="69" t="str">
        <f t="shared" si="21"/>
        <v/>
      </c>
      <c r="AH37" t="str">
        <f>IF(AK37="","",IF(COUNTIF($AK$2:AK37,AK37)=1,MAX($AH$2:AH36)+1,INDEX($AH$2:AH36,MATCH(AK37,$AK$2:AK36,0),1)))</f>
        <v/>
      </c>
      <c r="AI37" t="str">
        <f>IF(AK37="","",COUNTIF($AK$2:AK37,AK37))</f>
        <v/>
      </c>
      <c r="AJ37" t="str">
        <f t="shared" si="22"/>
        <v/>
      </c>
      <c r="AK37" t="str">
        <f>IF(個人種目入力!F42="男",個人種目入力!B42,"")</f>
        <v/>
      </c>
      <c r="AL37" t="str">
        <f>IF(ISNUMBER(AK37),個人種目入力!C42,"")</f>
        <v/>
      </c>
      <c r="AM37" t="str">
        <f>IF(ISNUMBER(AK37),個人種目入力!D42,"")</f>
        <v/>
      </c>
      <c r="AN37" t="str">
        <f>IF(ISNUMBER(AK37),個人種目入力!E42,"")</f>
        <v/>
      </c>
      <c r="AO37" t="str">
        <f>IF(ISNUMBER(AK37),個人種目入力!G42,"")</f>
        <v/>
      </c>
      <c r="AP37" t="str">
        <f>IF(ISNUMBER(AK37),個人種目入力!H42,"")</f>
        <v/>
      </c>
      <c r="AR37">
        <f t="shared" si="46"/>
        <v>36</v>
      </c>
      <c r="AS37" t="str">
        <f t="shared" si="49"/>
        <v/>
      </c>
      <c r="AT37" t="str">
        <f t="shared" si="50"/>
        <v/>
      </c>
      <c r="AU37" t="str">
        <f t="shared" si="51"/>
        <v/>
      </c>
      <c r="AV37" t="str">
        <f t="shared" si="52"/>
        <v/>
      </c>
      <c r="AW37" t="str">
        <f t="shared" si="53"/>
        <v/>
      </c>
      <c r="AX37" t="str">
        <f t="shared" si="55"/>
        <v/>
      </c>
      <c r="AY37" t="str">
        <f t="shared" si="55"/>
        <v/>
      </c>
      <c r="AZ37" t="str">
        <f t="shared" si="55"/>
        <v/>
      </c>
      <c r="BA37" t="str">
        <f t="shared" si="54"/>
        <v/>
      </c>
      <c r="BB37" t="str">
        <f t="shared" si="54"/>
        <v/>
      </c>
      <c r="BD37" s="69" t="str">
        <f>IF(ISERR(SMALL($AS$2:$AS$51,36)),"",(SMALL($AS$2:$AS$51,36)))</f>
        <v/>
      </c>
      <c r="BE37" s="69" t="str">
        <f t="shared" si="28"/>
        <v/>
      </c>
      <c r="BF37" s="69" t="str">
        <f t="shared" si="29"/>
        <v/>
      </c>
      <c r="BG37" s="69" t="str">
        <f t="shared" si="30"/>
        <v/>
      </c>
      <c r="BH37" s="69" t="str">
        <f t="shared" si="31"/>
        <v/>
      </c>
      <c r="BI37" s="69" t="str">
        <f t="shared" si="32"/>
        <v/>
      </c>
      <c r="BJ37" s="69" t="str">
        <f t="shared" si="33"/>
        <v/>
      </c>
      <c r="BK37" s="69" t="str">
        <f t="shared" si="34"/>
        <v/>
      </c>
      <c r="BL37" s="69" t="str">
        <f t="shared" si="35"/>
        <v/>
      </c>
      <c r="BM37" s="69" t="str">
        <f t="shared" si="36"/>
        <v/>
      </c>
    </row>
    <row r="38" spans="1:65" x14ac:dyDescent="0.15">
      <c r="A38" t="str">
        <f>IF(D38="","",IF(COUNTIF($D$2:D38,D38)=1,MAX($A$2:A37)+1,INDEX($A$2:A37,MATCH(D38,$D$2:D37,0),1)))</f>
        <v/>
      </c>
      <c r="B38" t="str">
        <f>IF(D38="","",COUNTIF($D$2:D38,D38))</f>
        <v/>
      </c>
      <c r="C38" t="str">
        <f t="shared" si="37"/>
        <v/>
      </c>
      <c r="D38" t="str">
        <f>IF(個人種目入力!F43="女",個人種目入力!B43,"")</f>
        <v/>
      </c>
      <c r="E38" t="str">
        <f>IF(ISNUMBER(D38),個人種目入力!C43,"")</f>
        <v/>
      </c>
      <c r="F38" t="str">
        <f>IF(ISNUMBER(D38),個人種目入力!D43,"")</f>
        <v/>
      </c>
      <c r="G38" t="str">
        <f>IF(ISNUMBER(D38),個人種目入力!E43,"")</f>
        <v/>
      </c>
      <c r="H38" t="str">
        <f>IF(ISNUMBER(D38),個人種目入力!G43,"")</f>
        <v/>
      </c>
      <c r="I38" t="str">
        <f>IF(ISNUMBER(D38),個人種目入力!H43,"")</f>
        <v/>
      </c>
      <c r="K38">
        <f t="shared" si="38"/>
        <v>37</v>
      </c>
      <c r="L38" t="str">
        <f t="shared" si="39"/>
        <v/>
      </c>
      <c r="M38" t="str">
        <f t="shared" si="40"/>
        <v/>
      </c>
      <c r="N38" t="str">
        <f t="shared" si="41"/>
        <v/>
      </c>
      <c r="O38" t="str">
        <f t="shared" si="42"/>
        <v/>
      </c>
      <c r="P38" t="str">
        <f t="shared" si="43"/>
        <v/>
      </c>
      <c r="Q38" t="str">
        <f t="shared" si="44"/>
        <v/>
      </c>
      <c r="R38" t="str">
        <f t="shared" si="44"/>
        <v/>
      </c>
      <c r="S38" t="str">
        <f t="shared" si="44"/>
        <v/>
      </c>
      <c r="T38" t="str">
        <f t="shared" si="45"/>
        <v/>
      </c>
      <c r="U38" t="str">
        <f t="shared" si="45"/>
        <v/>
      </c>
      <c r="W38" s="69" t="str">
        <f>IF(ISERR(SMALL($L$2:$L$51,37)),"",(SMALL($L$2:$L$51,37)))</f>
        <v/>
      </c>
      <c r="X38" s="69" t="str">
        <f t="shared" si="13"/>
        <v/>
      </c>
      <c r="Y38" s="69" t="str">
        <f t="shared" si="14"/>
        <v/>
      </c>
      <c r="Z38" s="69" t="str">
        <f t="shared" si="15"/>
        <v/>
      </c>
      <c r="AA38" s="69" t="str">
        <f t="shared" si="16"/>
        <v/>
      </c>
      <c r="AB38" s="69" t="str">
        <f t="shared" si="17"/>
        <v/>
      </c>
      <c r="AC38" s="69" t="str">
        <f t="shared" si="18"/>
        <v/>
      </c>
      <c r="AD38" s="69" t="str">
        <f t="shared" si="19"/>
        <v/>
      </c>
      <c r="AE38" s="69" t="str">
        <f t="shared" si="20"/>
        <v/>
      </c>
      <c r="AF38" s="69" t="str">
        <f t="shared" si="21"/>
        <v/>
      </c>
      <c r="AH38" t="str">
        <f>IF(AK38="","",IF(COUNTIF($AK$2:AK38,AK38)=1,MAX($AH$2:AH37)+1,INDEX($AH$2:AH37,MATCH(AK38,$AK$2:AK37,0),1)))</f>
        <v/>
      </c>
      <c r="AI38" t="str">
        <f>IF(AK38="","",COUNTIF($AK$2:AK38,AK38))</f>
        <v/>
      </c>
      <c r="AJ38" t="str">
        <f t="shared" si="22"/>
        <v/>
      </c>
      <c r="AK38" t="str">
        <f>IF(個人種目入力!F43="男",個人種目入力!B43,"")</f>
        <v/>
      </c>
      <c r="AL38" t="str">
        <f>IF(ISNUMBER(AK38),個人種目入力!C43,"")</f>
        <v/>
      </c>
      <c r="AM38" t="str">
        <f>IF(ISNUMBER(AK38),個人種目入力!D43,"")</f>
        <v/>
      </c>
      <c r="AN38" t="str">
        <f>IF(ISNUMBER(AK38),個人種目入力!E43,"")</f>
        <v/>
      </c>
      <c r="AO38" t="str">
        <f>IF(ISNUMBER(AK38),個人種目入力!G43,"")</f>
        <v/>
      </c>
      <c r="AP38" t="str">
        <f>IF(ISNUMBER(AK38),個人種目入力!H43,"")</f>
        <v/>
      </c>
      <c r="AR38">
        <f t="shared" si="46"/>
        <v>37</v>
      </c>
      <c r="AS38" t="str">
        <f t="shared" si="49"/>
        <v/>
      </c>
      <c r="AT38" t="str">
        <f t="shared" si="50"/>
        <v/>
      </c>
      <c r="AU38" t="str">
        <f t="shared" si="51"/>
        <v/>
      </c>
      <c r="AV38" t="str">
        <f t="shared" si="52"/>
        <v/>
      </c>
      <c r="AW38" t="str">
        <f t="shared" si="53"/>
        <v/>
      </c>
      <c r="AX38" t="str">
        <f t="shared" si="55"/>
        <v/>
      </c>
      <c r="AY38" t="str">
        <f t="shared" si="55"/>
        <v/>
      </c>
      <c r="AZ38" t="str">
        <f t="shared" si="55"/>
        <v/>
      </c>
      <c r="BA38" t="str">
        <f t="shared" si="54"/>
        <v/>
      </c>
      <c r="BB38" t="str">
        <f t="shared" si="54"/>
        <v/>
      </c>
      <c r="BD38" s="69" t="str">
        <f>IF(ISERR(SMALL($AS$2:$AS$51,37)),"",(SMALL($AS$2:$AS$51,37)))</f>
        <v/>
      </c>
      <c r="BE38" s="69" t="str">
        <f t="shared" si="28"/>
        <v/>
      </c>
      <c r="BF38" s="69" t="str">
        <f t="shared" si="29"/>
        <v/>
      </c>
      <c r="BG38" s="69" t="str">
        <f t="shared" si="30"/>
        <v/>
      </c>
      <c r="BH38" s="69" t="str">
        <f t="shared" si="31"/>
        <v/>
      </c>
      <c r="BI38" s="69" t="str">
        <f t="shared" si="32"/>
        <v/>
      </c>
      <c r="BJ38" s="69" t="str">
        <f t="shared" si="33"/>
        <v/>
      </c>
      <c r="BK38" s="69" t="str">
        <f t="shared" si="34"/>
        <v/>
      </c>
      <c r="BL38" s="69" t="str">
        <f t="shared" si="35"/>
        <v/>
      </c>
      <c r="BM38" s="69" t="str">
        <f t="shared" si="36"/>
        <v/>
      </c>
    </row>
    <row r="39" spans="1:65" x14ac:dyDescent="0.15">
      <c r="A39" t="str">
        <f>IF(D39="","",IF(COUNTIF($D$2:D39,D39)=1,MAX($A$2:A38)+1,INDEX($A$2:A38,MATCH(D39,$D$2:D38,0),1)))</f>
        <v/>
      </c>
      <c r="B39" t="str">
        <f>IF(D39="","",COUNTIF($D$2:D39,D39))</f>
        <v/>
      </c>
      <c r="C39" t="str">
        <f t="shared" si="37"/>
        <v/>
      </c>
      <c r="D39" t="str">
        <f>IF(個人種目入力!F44="女",個人種目入力!B44,"")</f>
        <v/>
      </c>
      <c r="E39" t="str">
        <f>IF(ISNUMBER(D39),個人種目入力!C44,"")</f>
        <v/>
      </c>
      <c r="F39" t="str">
        <f>IF(ISNUMBER(D39),個人種目入力!D44,"")</f>
        <v/>
      </c>
      <c r="G39" t="str">
        <f>IF(ISNUMBER(D39),個人種目入力!E44,"")</f>
        <v/>
      </c>
      <c r="H39" t="str">
        <f>IF(ISNUMBER(D39),個人種目入力!G44,"")</f>
        <v/>
      </c>
      <c r="I39" t="str">
        <f>IF(ISNUMBER(D39),個人種目入力!H44,"")</f>
        <v/>
      </c>
      <c r="K39">
        <f t="shared" si="38"/>
        <v>38</v>
      </c>
      <c r="L39" t="str">
        <f t="shared" si="39"/>
        <v/>
      </c>
      <c r="M39" t="str">
        <f t="shared" si="40"/>
        <v/>
      </c>
      <c r="N39" t="str">
        <f t="shared" si="41"/>
        <v/>
      </c>
      <c r="O39" t="str">
        <f t="shared" si="42"/>
        <v/>
      </c>
      <c r="P39" t="str">
        <f t="shared" si="43"/>
        <v/>
      </c>
      <c r="Q39" t="str">
        <f t="shared" si="44"/>
        <v/>
      </c>
      <c r="R39" t="str">
        <f t="shared" si="44"/>
        <v/>
      </c>
      <c r="S39" t="str">
        <f t="shared" si="44"/>
        <v/>
      </c>
      <c r="T39" t="str">
        <f t="shared" si="45"/>
        <v/>
      </c>
      <c r="U39" t="str">
        <f t="shared" si="45"/>
        <v/>
      </c>
      <c r="W39" s="69" t="str">
        <f>IF(ISERR(SMALL($L$2:$L$51,38)),"",(SMALL($L$2:$L$51,38)))</f>
        <v/>
      </c>
      <c r="X39" s="69" t="str">
        <f t="shared" si="13"/>
        <v/>
      </c>
      <c r="Y39" s="69" t="str">
        <f t="shared" si="14"/>
        <v/>
      </c>
      <c r="Z39" s="69" t="str">
        <f t="shared" si="15"/>
        <v/>
      </c>
      <c r="AA39" s="69" t="str">
        <f t="shared" si="16"/>
        <v/>
      </c>
      <c r="AB39" s="69" t="str">
        <f t="shared" si="17"/>
        <v/>
      </c>
      <c r="AC39" s="69" t="str">
        <f t="shared" si="18"/>
        <v/>
      </c>
      <c r="AD39" s="69" t="str">
        <f t="shared" si="19"/>
        <v/>
      </c>
      <c r="AE39" s="69" t="str">
        <f t="shared" si="20"/>
        <v/>
      </c>
      <c r="AF39" s="69" t="str">
        <f t="shared" si="21"/>
        <v/>
      </c>
      <c r="AH39" t="str">
        <f>IF(AK39="","",IF(COUNTIF($AK$2:AK39,AK39)=1,MAX($AH$2:AH38)+1,INDEX($AH$2:AH38,MATCH(AK39,$AK$2:AK38,0),1)))</f>
        <v/>
      </c>
      <c r="AI39" t="str">
        <f>IF(AK39="","",COUNTIF($AK$2:AK39,AK39))</f>
        <v/>
      </c>
      <c r="AJ39" t="str">
        <f t="shared" si="22"/>
        <v/>
      </c>
      <c r="AK39" t="str">
        <f>IF(個人種目入力!F44="男",個人種目入力!B44,"")</f>
        <v/>
      </c>
      <c r="AL39" t="str">
        <f>IF(ISNUMBER(AK39),個人種目入力!C44,"")</f>
        <v/>
      </c>
      <c r="AM39" t="str">
        <f>IF(ISNUMBER(AK39),個人種目入力!D44,"")</f>
        <v/>
      </c>
      <c r="AN39" t="str">
        <f>IF(ISNUMBER(AK39),個人種目入力!E44,"")</f>
        <v/>
      </c>
      <c r="AO39" t="str">
        <f>IF(ISNUMBER(AK39),個人種目入力!G44,"")</f>
        <v/>
      </c>
      <c r="AP39" t="str">
        <f>IF(ISNUMBER(AK39),個人種目入力!H44,"")</f>
        <v/>
      </c>
      <c r="AR39">
        <f t="shared" si="46"/>
        <v>38</v>
      </c>
      <c r="AS39" t="str">
        <f t="shared" si="49"/>
        <v/>
      </c>
      <c r="AT39" t="str">
        <f t="shared" si="50"/>
        <v/>
      </c>
      <c r="AU39" t="str">
        <f t="shared" si="51"/>
        <v/>
      </c>
      <c r="AV39" t="str">
        <f t="shared" si="52"/>
        <v/>
      </c>
      <c r="AW39" t="str">
        <f t="shared" si="53"/>
        <v/>
      </c>
      <c r="AX39" t="str">
        <f t="shared" si="55"/>
        <v/>
      </c>
      <c r="AY39" t="str">
        <f t="shared" si="55"/>
        <v/>
      </c>
      <c r="AZ39" t="str">
        <f t="shared" si="55"/>
        <v/>
      </c>
      <c r="BA39" t="str">
        <f t="shared" si="54"/>
        <v/>
      </c>
      <c r="BB39" t="str">
        <f t="shared" si="54"/>
        <v/>
      </c>
      <c r="BD39" s="69" t="str">
        <f>IF(ISERR(SMALL($AS$2:$AS$51,38)),"",(SMALL($AS$2:$AS$51,38)))</f>
        <v/>
      </c>
      <c r="BE39" s="69" t="str">
        <f t="shared" si="28"/>
        <v/>
      </c>
      <c r="BF39" s="69" t="str">
        <f t="shared" si="29"/>
        <v/>
      </c>
      <c r="BG39" s="69" t="str">
        <f t="shared" si="30"/>
        <v/>
      </c>
      <c r="BH39" s="69" t="str">
        <f t="shared" si="31"/>
        <v/>
      </c>
      <c r="BI39" s="69" t="str">
        <f t="shared" si="32"/>
        <v/>
      </c>
      <c r="BJ39" s="69" t="str">
        <f t="shared" si="33"/>
        <v/>
      </c>
      <c r="BK39" s="69" t="str">
        <f t="shared" si="34"/>
        <v/>
      </c>
      <c r="BL39" s="69" t="str">
        <f t="shared" si="35"/>
        <v/>
      </c>
      <c r="BM39" s="69" t="str">
        <f t="shared" si="36"/>
        <v/>
      </c>
    </row>
    <row r="40" spans="1:65" x14ac:dyDescent="0.15">
      <c r="A40" t="str">
        <f>IF(D40="","",IF(COUNTIF($D$2:D40,D40)=1,MAX($A$2:A39)+1,INDEX($A$2:A39,MATCH(D40,$D$2:D39,0),1)))</f>
        <v/>
      </c>
      <c r="B40" t="str">
        <f>IF(D40="","",COUNTIF($D$2:D40,D40))</f>
        <v/>
      </c>
      <c r="C40" t="str">
        <f t="shared" si="37"/>
        <v/>
      </c>
      <c r="D40" t="str">
        <f>IF(個人種目入力!F45="女",個人種目入力!B45,"")</f>
        <v/>
      </c>
      <c r="E40" t="str">
        <f>IF(ISNUMBER(D40),個人種目入力!C45,"")</f>
        <v/>
      </c>
      <c r="F40" t="str">
        <f>IF(ISNUMBER(D40),個人種目入力!D45,"")</f>
        <v/>
      </c>
      <c r="G40" t="str">
        <f>IF(ISNUMBER(D40),個人種目入力!E45,"")</f>
        <v/>
      </c>
      <c r="H40" t="str">
        <f>IF(ISNUMBER(D40),個人種目入力!G45,"")</f>
        <v/>
      </c>
      <c r="I40" t="str">
        <f>IF(ISNUMBER(D40),個人種目入力!H45,"")</f>
        <v/>
      </c>
      <c r="K40">
        <f t="shared" si="38"/>
        <v>39</v>
      </c>
      <c r="L40" t="str">
        <f t="shared" si="39"/>
        <v/>
      </c>
      <c r="M40" t="str">
        <f t="shared" si="40"/>
        <v/>
      </c>
      <c r="N40" t="str">
        <f t="shared" si="41"/>
        <v/>
      </c>
      <c r="O40" t="str">
        <f t="shared" si="42"/>
        <v/>
      </c>
      <c r="P40" t="str">
        <f t="shared" si="43"/>
        <v/>
      </c>
      <c r="Q40" t="str">
        <f t="shared" si="44"/>
        <v/>
      </c>
      <c r="R40" t="str">
        <f t="shared" si="44"/>
        <v/>
      </c>
      <c r="S40" t="str">
        <f t="shared" si="44"/>
        <v/>
      </c>
      <c r="T40" t="str">
        <f t="shared" si="45"/>
        <v/>
      </c>
      <c r="U40" t="str">
        <f t="shared" si="45"/>
        <v/>
      </c>
      <c r="W40" s="69" t="str">
        <f>IF(ISERR(SMALL($L$2:$L$51,39)),"",(SMALL($L$2:$L$51,39)))</f>
        <v/>
      </c>
      <c r="X40" s="69" t="str">
        <f t="shared" si="13"/>
        <v/>
      </c>
      <c r="Y40" s="69" t="str">
        <f t="shared" si="14"/>
        <v/>
      </c>
      <c r="Z40" s="69" t="str">
        <f t="shared" si="15"/>
        <v/>
      </c>
      <c r="AA40" s="69" t="str">
        <f t="shared" si="16"/>
        <v/>
      </c>
      <c r="AB40" s="69" t="str">
        <f t="shared" si="17"/>
        <v/>
      </c>
      <c r="AC40" s="69" t="str">
        <f t="shared" si="18"/>
        <v/>
      </c>
      <c r="AD40" s="69" t="str">
        <f t="shared" si="19"/>
        <v/>
      </c>
      <c r="AE40" s="69" t="str">
        <f t="shared" si="20"/>
        <v/>
      </c>
      <c r="AF40" s="69" t="str">
        <f t="shared" si="21"/>
        <v/>
      </c>
      <c r="AH40" t="str">
        <f>IF(AK40="","",IF(COUNTIF($AK$2:AK40,AK40)=1,MAX($AH$2:AH39)+1,INDEX($AH$2:AH39,MATCH(AK40,$AK$2:AK39,0),1)))</f>
        <v/>
      </c>
      <c r="AI40" t="str">
        <f>IF(AK40="","",COUNTIF($AK$2:AK40,AK40))</f>
        <v/>
      </c>
      <c r="AJ40" t="str">
        <f t="shared" si="22"/>
        <v/>
      </c>
      <c r="AK40" t="str">
        <f>IF(個人種目入力!F45="男",個人種目入力!B45,"")</f>
        <v/>
      </c>
      <c r="AL40" t="str">
        <f>IF(ISNUMBER(AK40),個人種目入力!C45,"")</f>
        <v/>
      </c>
      <c r="AM40" t="str">
        <f>IF(ISNUMBER(AK40),個人種目入力!D45,"")</f>
        <v/>
      </c>
      <c r="AN40" t="str">
        <f>IF(ISNUMBER(AK40),個人種目入力!E45,"")</f>
        <v/>
      </c>
      <c r="AO40" t="str">
        <f>IF(ISNUMBER(AK40),個人種目入力!G45,"")</f>
        <v/>
      </c>
      <c r="AP40" t="str">
        <f>IF(ISNUMBER(AK40),個人種目入力!H45,"")</f>
        <v/>
      </c>
      <c r="AR40">
        <f t="shared" si="46"/>
        <v>39</v>
      </c>
      <c r="AS40" t="str">
        <f t="shared" si="49"/>
        <v/>
      </c>
      <c r="AT40" t="str">
        <f t="shared" si="50"/>
        <v/>
      </c>
      <c r="AU40" t="str">
        <f t="shared" si="51"/>
        <v/>
      </c>
      <c r="AV40" t="str">
        <f t="shared" si="52"/>
        <v/>
      </c>
      <c r="AW40" t="str">
        <f t="shared" si="53"/>
        <v/>
      </c>
      <c r="AX40" t="str">
        <f t="shared" si="55"/>
        <v/>
      </c>
      <c r="AY40" t="str">
        <f t="shared" si="55"/>
        <v/>
      </c>
      <c r="AZ40" t="str">
        <f t="shared" si="55"/>
        <v/>
      </c>
      <c r="BA40" t="str">
        <f t="shared" si="54"/>
        <v/>
      </c>
      <c r="BB40" t="str">
        <f t="shared" si="54"/>
        <v/>
      </c>
      <c r="BD40" s="69" t="str">
        <f>IF(ISERR(SMALL($AS$2:$AS$51,39)),"",(SMALL($AS$2:$AS$51,39)))</f>
        <v/>
      </c>
      <c r="BE40" s="69" t="str">
        <f t="shared" si="28"/>
        <v/>
      </c>
      <c r="BF40" s="69" t="str">
        <f t="shared" si="29"/>
        <v/>
      </c>
      <c r="BG40" s="69" t="str">
        <f t="shared" si="30"/>
        <v/>
      </c>
      <c r="BH40" s="69" t="str">
        <f t="shared" si="31"/>
        <v/>
      </c>
      <c r="BI40" s="69" t="str">
        <f t="shared" si="32"/>
        <v/>
      </c>
      <c r="BJ40" s="69" t="str">
        <f t="shared" si="33"/>
        <v/>
      </c>
      <c r="BK40" s="69" t="str">
        <f t="shared" si="34"/>
        <v/>
      </c>
      <c r="BL40" s="69" t="str">
        <f t="shared" si="35"/>
        <v/>
      </c>
      <c r="BM40" s="69" t="str">
        <f t="shared" si="36"/>
        <v/>
      </c>
    </row>
    <row r="41" spans="1:65" x14ac:dyDescent="0.15">
      <c r="A41" t="str">
        <f>IF(D41="","",IF(COUNTIF($D$2:D41,D41)=1,MAX($A$2:A40)+1,INDEX($A$2:A40,MATCH(D41,$D$2:D40,0),1)))</f>
        <v/>
      </c>
      <c r="B41" t="str">
        <f>IF(D41="","",COUNTIF($D$2:D41,D41))</f>
        <v/>
      </c>
      <c r="C41" t="str">
        <f t="shared" si="37"/>
        <v/>
      </c>
      <c r="D41" t="str">
        <f>IF(個人種目入力!F46="女",個人種目入力!B46,"")</f>
        <v/>
      </c>
      <c r="E41" t="str">
        <f>IF(ISNUMBER(D41),個人種目入力!C46,"")</f>
        <v/>
      </c>
      <c r="F41" t="str">
        <f>IF(ISNUMBER(D41),個人種目入力!D46,"")</f>
        <v/>
      </c>
      <c r="G41" t="str">
        <f>IF(ISNUMBER(D41),個人種目入力!E46,"")</f>
        <v/>
      </c>
      <c r="H41" t="str">
        <f>IF(ISNUMBER(D41),個人種目入力!G46,"")</f>
        <v/>
      </c>
      <c r="I41" t="str">
        <f>IF(ISNUMBER(D41),個人種目入力!H46,"")</f>
        <v/>
      </c>
      <c r="K41">
        <f t="shared" si="38"/>
        <v>40</v>
      </c>
      <c r="L41" t="str">
        <f t="shared" si="39"/>
        <v/>
      </c>
      <c r="M41" t="str">
        <f t="shared" si="40"/>
        <v/>
      </c>
      <c r="N41" t="str">
        <f t="shared" si="41"/>
        <v/>
      </c>
      <c r="O41" t="str">
        <f t="shared" si="42"/>
        <v/>
      </c>
      <c r="P41" t="str">
        <f t="shared" si="43"/>
        <v/>
      </c>
      <c r="Q41" t="str">
        <f t="shared" si="44"/>
        <v/>
      </c>
      <c r="R41" t="str">
        <f t="shared" si="44"/>
        <v/>
      </c>
      <c r="S41" t="str">
        <f t="shared" si="44"/>
        <v/>
      </c>
      <c r="T41" t="str">
        <f t="shared" si="45"/>
        <v/>
      </c>
      <c r="U41" t="str">
        <f t="shared" si="45"/>
        <v/>
      </c>
      <c r="W41" s="69" t="str">
        <f>IF(ISERR(SMALL($L$2:$L$51,40)),"",(SMALL($L$2:$L$51,40)))</f>
        <v/>
      </c>
      <c r="X41" s="69" t="str">
        <f t="shared" si="13"/>
        <v/>
      </c>
      <c r="Y41" s="69" t="str">
        <f t="shared" si="14"/>
        <v/>
      </c>
      <c r="Z41" s="69" t="str">
        <f t="shared" si="15"/>
        <v/>
      </c>
      <c r="AA41" s="69" t="str">
        <f t="shared" si="16"/>
        <v/>
      </c>
      <c r="AB41" s="69" t="str">
        <f t="shared" si="17"/>
        <v/>
      </c>
      <c r="AC41" s="69" t="str">
        <f t="shared" si="18"/>
        <v/>
      </c>
      <c r="AD41" s="69" t="str">
        <f t="shared" si="19"/>
        <v/>
      </c>
      <c r="AE41" s="69" t="str">
        <f t="shared" si="20"/>
        <v/>
      </c>
      <c r="AF41" s="69" t="str">
        <f t="shared" si="21"/>
        <v/>
      </c>
      <c r="AH41" t="str">
        <f>IF(AK41="","",IF(COUNTIF($AK$2:AK41,AK41)=1,MAX($AH$2:AH40)+1,INDEX($AH$2:AH40,MATCH(AK41,$AK$2:AK40,0),1)))</f>
        <v/>
      </c>
      <c r="AI41" t="str">
        <f>IF(AK41="","",COUNTIF($AK$2:AK41,AK41))</f>
        <v/>
      </c>
      <c r="AJ41" t="str">
        <f t="shared" si="22"/>
        <v/>
      </c>
      <c r="AK41" t="str">
        <f>IF(個人種目入力!F46="男",個人種目入力!B46,"")</f>
        <v/>
      </c>
      <c r="AL41" t="str">
        <f>IF(ISNUMBER(AK41),個人種目入力!C46,"")</f>
        <v/>
      </c>
      <c r="AM41" t="str">
        <f>IF(ISNUMBER(AK41),個人種目入力!D46,"")</f>
        <v/>
      </c>
      <c r="AN41" t="str">
        <f>IF(ISNUMBER(AK41),個人種目入力!E46,"")</f>
        <v/>
      </c>
      <c r="AO41" t="str">
        <f>IF(ISNUMBER(AK41),個人種目入力!G46,"")</f>
        <v/>
      </c>
      <c r="AP41" t="str">
        <f>IF(ISNUMBER(AK41),個人種目入力!H46,"")</f>
        <v/>
      </c>
      <c r="AR41">
        <f t="shared" si="46"/>
        <v>40</v>
      </c>
      <c r="AS41" t="str">
        <f t="shared" si="49"/>
        <v/>
      </c>
      <c r="AT41" t="str">
        <f t="shared" si="50"/>
        <v/>
      </c>
      <c r="AU41" t="str">
        <f t="shared" si="51"/>
        <v/>
      </c>
      <c r="AV41" t="str">
        <f t="shared" si="52"/>
        <v/>
      </c>
      <c r="AW41" t="str">
        <f t="shared" si="53"/>
        <v/>
      </c>
      <c r="AX41" t="str">
        <f t="shared" si="55"/>
        <v/>
      </c>
      <c r="AY41" t="str">
        <f t="shared" si="55"/>
        <v/>
      </c>
      <c r="AZ41" t="str">
        <f t="shared" si="55"/>
        <v/>
      </c>
      <c r="BA41" t="str">
        <f t="shared" si="54"/>
        <v/>
      </c>
      <c r="BB41" t="str">
        <f t="shared" si="54"/>
        <v/>
      </c>
      <c r="BD41" s="69" t="str">
        <f>IF(ISERR(SMALL($AS$2:$AS$51,40)),"",(SMALL($AS$2:$AS$51,40)))</f>
        <v/>
      </c>
      <c r="BE41" s="69" t="str">
        <f t="shared" si="28"/>
        <v/>
      </c>
      <c r="BF41" s="69" t="str">
        <f t="shared" si="29"/>
        <v/>
      </c>
      <c r="BG41" s="69" t="str">
        <f t="shared" si="30"/>
        <v/>
      </c>
      <c r="BH41" s="69" t="str">
        <f t="shared" si="31"/>
        <v/>
      </c>
      <c r="BI41" s="69" t="str">
        <f t="shared" si="32"/>
        <v/>
      </c>
      <c r="BJ41" s="69" t="str">
        <f t="shared" si="33"/>
        <v/>
      </c>
      <c r="BK41" s="69" t="str">
        <f t="shared" si="34"/>
        <v/>
      </c>
      <c r="BL41" s="69" t="str">
        <f t="shared" si="35"/>
        <v/>
      </c>
      <c r="BM41" s="69" t="str">
        <f t="shared" si="36"/>
        <v/>
      </c>
    </row>
    <row r="42" spans="1:65" x14ac:dyDescent="0.15">
      <c r="A42" t="str">
        <f>IF(D42="","",IF(COUNTIF($D$2:D42,D42)=1,MAX($A$2:A41)+1,INDEX($A$2:A41,MATCH(D42,$D$2:D41,0),1)))</f>
        <v/>
      </c>
      <c r="B42" t="str">
        <f>IF(D42="","",COUNTIF($D$2:D42,D42))</f>
        <v/>
      </c>
      <c r="C42" t="str">
        <f t="shared" si="37"/>
        <v/>
      </c>
      <c r="D42" t="str">
        <f>IF(個人種目入力!F47="女",個人種目入力!B47,"")</f>
        <v/>
      </c>
      <c r="E42" t="str">
        <f>IF(ISNUMBER(D42),個人種目入力!C47,"")</f>
        <v/>
      </c>
      <c r="F42" t="str">
        <f>IF(ISNUMBER(D42),個人種目入力!D47,"")</f>
        <v/>
      </c>
      <c r="G42" t="str">
        <f>IF(ISNUMBER(D42),個人種目入力!E47,"")</f>
        <v/>
      </c>
      <c r="H42" t="str">
        <f>IF(ISNUMBER(D42),個人種目入力!G47,"")</f>
        <v/>
      </c>
      <c r="I42" t="str">
        <f>IF(ISNUMBER(D42),個人種目入力!H47,"")</f>
        <v/>
      </c>
      <c r="K42">
        <f t="shared" si="38"/>
        <v>41</v>
      </c>
      <c r="L42" t="str">
        <f t="shared" si="39"/>
        <v/>
      </c>
      <c r="M42" t="str">
        <f t="shared" si="40"/>
        <v/>
      </c>
      <c r="N42" t="str">
        <f t="shared" si="41"/>
        <v/>
      </c>
      <c r="O42" t="str">
        <f t="shared" si="42"/>
        <v/>
      </c>
      <c r="P42" t="str">
        <f t="shared" si="43"/>
        <v/>
      </c>
      <c r="Q42" t="str">
        <f t="shared" si="44"/>
        <v/>
      </c>
      <c r="R42" t="str">
        <f t="shared" si="44"/>
        <v/>
      </c>
      <c r="S42" t="str">
        <f t="shared" si="44"/>
        <v/>
      </c>
      <c r="T42" t="str">
        <f t="shared" si="45"/>
        <v/>
      </c>
      <c r="U42" t="str">
        <f t="shared" si="45"/>
        <v/>
      </c>
      <c r="W42" s="69" t="str">
        <f>IF(ISERR(SMALL($L$2:$L$51,41)),"",(SMALL($L$2:$L$51,41)))</f>
        <v/>
      </c>
      <c r="X42" s="69" t="str">
        <f t="shared" si="13"/>
        <v/>
      </c>
      <c r="Y42" s="69" t="str">
        <f t="shared" si="14"/>
        <v/>
      </c>
      <c r="Z42" s="69" t="str">
        <f t="shared" si="15"/>
        <v/>
      </c>
      <c r="AA42" s="69" t="str">
        <f t="shared" si="16"/>
        <v/>
      </c>
      <c r="AB42" s="69" t="str">
        <f t="shared" si="17"/>
        <v/>
      </c>
      <c r="AC42" s="69" t="str">
        <f t="shared" si="18"/>
        <v/>
      </c>
      <c r="AD42" s="69" t="str">
        <f t="shared" si="19"/>
        <v/>
      </c>
      <c r="AE42" s="69" t="str">
        <f t="shared" si="20"/>
        <v/>
      </c>
      <c r="AF42" s="69" t="str">
        <f t="shared" si="21"/>
        <v/>
      </c>
      <c r="AH42" t="str">
        <f>IF(AK42="","",IF(COUNTIF($AK$2:AK42,AK42)=1,MAX($AH$2:AH41)+1,INDEX($AH$2:AH41,MATCH(AK42,$AK$2:AK41,0),1)))</f>
        <v/>
      </c>
      <c r="AI42" t="str">
        <f>IF(AK42="","",COUNTIF($AK$2:AK42,AK42))</f>
        <v/>
      </c>
      <c r="AJ42" t="str">
        <f t="shared" si="22"/>
        <v/>
      </c>
      <c r="AK42" t="str">
        <f>IF(個人種目入力!F47="男",個人種目入力!B47,"")</f>
        <v/>
      </c>
      <c r="AL42" t="str">
        <f>IF(ISNUMBER(AK42),個人種目入力!C47,"")</f>
        <v/>
      </c>
      <c r="AM42" t="str">
        <f>IF(ISNUMBER(AK42),個人種目入力!D47,"")</f>
        <v/>
      </c>
      <c r="AN42" t="str">
        <f>IF(ISNUMBER(AK42),個人種目入力!E47,"")</f>
        <v/>
      </c>
      <c r="AO42" t="str">
        <f>IF(ISNUMBER(AK42),個人種目入力!G47,"")</f>
        <v/>
      </c>
      <c r="AP42" t="str">
        <f>IF(ISNUMBER(AK42),個人種目入力!H47,"")</f>
        <v/>
      </c>
      <c r="AR42">
        <f t="shared" si="46"/>
        <v>41</v>
      </c>
      <c r="AS42" t="str">
        <f t="shared" si="49"/>
        <v/>
      </c>
      <c r="AT42" t="str">
        <f t="shared" si="50"/>
        <v/>
      </c>
      <c r="AU42" t="str">
        <f t="shared" si="51"/>
        <v/>
      </c>
      <c r="AV42" t="str">
        <f t="shared" si="52"/>
        <v/>
      </c>
      <c r="AW42" t="str">
        <f t="shared" si="53"/>
        <v/>
      </c>
      <c r="AX42" t="str">
        <f t="shared" si="55"/>
        <v/>
      </c>
      <c r="AY42" t="str">
        <f t="shared" si="55"/>
        <v/>
      </c>
      <c r="AZ42" t="str">
        <f t="shared" si="55"/>
        <v/>
      </c>
      <c r="BA42" t="str">
        <f t="shared" si="54"/>
        <v/>
      </c>
      <c r="BB42" t="str">
        <f t="shared" si="54"/>
        <v/>
      </c>
      <c r="BD42" s="69" t="str">
        <f>IF(ISERR(SMALL($AS$2:$AS$51,41)),"",(SMALL($AS$2:$AS$51,41)))</f>
        <v/>
      </c>
      <c r="BE42" s="69" t="str">
        <f t="shared" si="28"/>
        <v/>
      </c>
      <c r="BF42" s="69" t="str">
        <f t="shared" si="29"/>
        <v/>
      </c>
      <c r="BG42" s="69" t="str">
        <f t="shared" si="30"/>
        <v/>
      </c>
      <c r="BH42" s="69" t="str">
        <f t="shared" si="31"/>
        <v/>
      </c>
      <c r="BI42" s="69" t="str">
        <f t="shared" si="32"/>
        <v/>
      </c>
      <c r="BJ42" s="69" t="str">
        <f t="shared" si="33"/>
        <v/>
      </c>
      <c r="BK42" s="69" t="str">
        <f t="shared" si="34"/>
        <v/>
      </c>
      <c r="BL42" s="69" t="str">
        <f t="shared" si="35"/>
        <v/>
      </c>
      <c r="BM42" s="69" t="str">
        <f t="shared" si="36"/>
        <v/>
      </c>
    </row>
    <row r="43" spans="1:65" x14ac:dyDescent="0.15">
      <c r="A43" t="str">
        <f>IF(D43="","",IF(COUNTIF($D$2:D43,D43)=1,MAX($A$2:A42)+1,INDEX($A$2:A42,MATCH(D43,$D$2:D42,0),1)))</f>
        <v/>
      </c>
      <c r="B43" t="str">
        <f>IF(D43="","",COUNTIF($D$2:D43,D43))</f>
        <v/>
      </c>
      <c r="C43" t="str">
        <f t="shared" si="37"/>
        <v/>
      </c>
      <c r="D43" t="str">
        <f>IF(個人種目入力!F48="女",個人種目入力!B48,"")</f>
        <v/>
      </c>
      <c r="E43" t="str">
        <f>IF(ISNUMBER(D43),個人種目入力!C48,"")</f>
        <v/>
      </c>
      <c r="F43" t="str">
        <f>IF(ISNUMBER(D43),個人種目入力!D48,"")</f>
        <v/>
      </c>
      <c r="G43" t="str">
        <f>IF(ISNUMBER(D43),個人種目入力!E48,"")</f>
        <v/>
      </c>
      <c r="H43" t="str">
        <f>IF(ISNUMBER(D43),個人種目入力!G48,"")</f>
        <v/>
      </c>
      <c r="I43" t="str">
        <f>IF(ISNUMBER(D43),個人種目入力!H48,"")</f>
        <v/>
      </c>
      <c r="K43">
        <f t="shared" si="38"/>
        <v>42</v>
      </c>
      <c r="L43" t="str">
        <f t="shared" si="39"/>
        <v/>
      </c>
      <c r="M43" t="str">
        <f t="shared" si="40"/>
        <v/>
      </c>
      <c r="N43" t="str">
        <f t="shared" si="41"/>
        <v/>
      </c>
      <c r="O43" t="str">
        <f t="shared" si="42"/>
        <v/>
      </c>
      <c r="P43" t="str">
        <f t="shared" si="43"/>
        <v/>
      </c>
      <c r="Q43" t="str">
        <f t="shared" si="44"/>
        <v/>
      </c>
      <c r="R43" t="str">
        <f t="shared" si="44"/>
        <v/>
      </c>
      <c r="S43" t="str">
        <f t="shared" si="44"/>
        <v/>
      </c>
      <c r="T43" t="str">
        <f t="shared" si="45"/>
        <v/>
      </c>
      <c r="U43" t="str">
        <f t="shared" si="45"/>
        <v/>
      </c>
      <c r="W43" s="69" t="str">
        <f>IF(ISERR(SMALL($L$2:$L$51,42)),"",(SMALL($L$2:$L$51,42)))</f>
        <v/>
      </c>
      <c r="X43" s="69" t="str">
        <f t="shared" si="13"/>
        <v/>
      </c>
      <c r="Y43" s="69" t="str">
        <f t="shared" si="14"/>
        <v/>
      </c>
      <c r="Z43" s="69" t="str">
        <f t="shared" si="15"/>
        <v/>
      </c>
      <c r="AA43" s="69" t="str">
        <f t="shared" si="16"/>
        <v/>
      </c>
      <c r="AB43" s="69" t="str">
        <f t="shared" si="17"/>
        <v/>
      </c>
      <c r="AC43" s="69" t="str">
        <f t="shared" si="18"/>
        <v/>
      </c>
      <c r="AD43" s="69" t="str">
        <f t="shared" si="19"/>
        <v/>
      </c>
      <c r="AE43" s="69" t="str">
        <f t="shared" si="20"/>
        <v/>
      </c>
      <c r="AF43" s="69" t="str">
        <f t="shared" si="21"/>
        <v/>
      </c>
      <c r="AH43" t="str">
        <f>IF(AK43="","",IF(COUNTIF($AK$2:AK43,AK43)=1,MAX($AH$2:AH42)+1,INDEX($AH$2:AH42,MATCH(AK43,$AK$2:AK42,0),1)))</f>
        <v/>
      </c>
      <c r="AI43" t="str">
        <f>IF(AK43="","",COUNTIF($AK$2:AK43,AK43))</f>
        <v/>
      </c>
      <c r="AJ43" t="str">
        <f t="shared" si="22"/>
        <v/>
      </c>
      <c r="AK43" t="str">
        <f>IF(個人種目入力!F48="男",個人種目入力!B48,"")</f>
        <v/>
      </c>
      <c r="AL43" t="str">
        <f>IF(ISNUMBER(AK43),個人種目入力!C48,"")</f>
        <v/>
      </c>
      <c r="AM43" t="str">
        <f>IF(ISNUMBER(AK43),個人種目入力!D48,"")</f>
        <v/>
      </c>
      <c r="AN43" t="str">
        <f>IF(ISNUMBER(AK43),個人種目入力!E48,"")</f>
        <v/>
      </c>
      <c r="AO43" t="str">
        <f>IF(ISNUMBER(AK43),個人種目入力!G48,"")</f>
        <v/>
      </c>
      <c r="AP43" t="str">
        <f>IF(ISNUMBER(AK43),個人種目入力!H48,"")</f>
        <v/>
      </c>
      <c r="AR43">
        <f t="shared" si="46"/>
        <v>42</v>
      </c>
      <c r="AS43" t="str">
        <f t="shared" si="49"/>
        <v/>
      </c>
      <c r="AT43" t="str">
        <f t="shared" si="50"/>
        <v/>
      </c>
      <c r="AU43" t="str">
        <f t="shared" si="51"/>
        <v/>
      </c>
      <c r="AV43" t="str">
        <f t="shared" si="52"/>
        <v/>
      </c>
      <c r="AW43" t="str">
        <f t="shared" si="53"/>
        <v/>
      </c>
      <c r="AX43" t="str">
        <f t="shared" si="55"/>
        <v/>
      </c>
      <c r="AY43" t="str">
        <f t="shared" si="55"/>
        <v/>
      </c>
      <c r="AZ43" t="str">
        <f t="shared" si="55"/>
        <v/>
      </c>
      <c r="BA43" t="str">
        <f t="shared" si="54"/>
        <v/>
      </c>
      <c r="BB43" t="str">
        <f t="shared" si="54"/>
        <v/>
      </c>
      <c r="BD43" s="69" t="str">
        <f>IF(ISERR(SMALL($AS$2:$AS$51,42)),"",(SMALL($AS$2:$AS$51,42)))</f>
        <v/>
      </c>
      <c r="BE43" s="69" t="str">
        <f t="shared" si="28"/>
        <v/>
      </c>
      <c r="BF43" s="69" t="str">
        <f t="shared" si="29"/>
        <v/>
      </c>
      <c r="BG43" s="69" t="str">
        <f t="shared" si="30"/>
        <v/>
      </c>
      <c r="BH43" s="69" t="str">
        <f t="shared" si="31"/>
        <v/>
      </c>
      <c r="BI43" s="69" t="str">
        <f t="shared" si="32"/>
        <v/>
      </c>
      <c r="BJ43" s="69" t="str">
        <f t="shared" si="33"/>
        <v/>
      </c>
      <c r="BK43" s="69" t="str">
        <f t="shared" si="34"/>
        <v/>
      </c>
      <c r="BL43" s="69" t="str">
        <f t="shared" si="35"/>
        <v/>
      </c>
      <c r="BM43" s="69" t="str">
        <f t="shared" si="36"/>
        <v/>
      </c>
    </row>
    <row r="44" spans="1:65" x14ac:dyDescent="0.15">
      <c r="A44" t="str">
        <f>IF(D44="","",IF(COUNTIF($D$2:D44,D44)=1,MAX($A$2:A43)+1,INDEX($A$2:A43,MATCH(D44,$D$2:D43,0),1)))</f>
        <v/>
      </c>
      <c r="B44" t="str">
        <f>IF(D44="","",COUNTIF($D$2:D44,D44))</f>
        <v/>
      </c>
      <c r="C44" t="str">
        <f t="shared" si="37"/>
        <v/>
      </c>
      <c r="D44" t="str">
        <f>IF(個人種目入力!F49="女",個人種目入力!B49,"")</f>
        <v/>
      </c>
      <c r="E44" t="str">
        <f>IF(ISNUMBER(D44),個人種目入力!C49,"")</f>
        <v/>
      </c>
      <c r="F44" t="str">
        <f>IF(ISNUMBER(D44),個人種目入力!D49,"")</f>
        <v/>
      </c>
      <c r="G44" t="str">
        <f>IF(ISNUMBER(D44),個人種目入力!E49,"")</f>
        <v/>
      </c>
      <c r="H44" t="str">
        <f>IF(ISNUMBER(D44),個人種目入力!G49,"")</f>
        <v/>
      </c>
      <c r="I44" t="str">
        <f>IF(ISNUMBER(D44),個人種目入力!H49,"")</f>
        <v/>
      </c>
      <c r="K44">
        <f t="shared" si="38"/>
        <v>43</v>
      </c>
      <c r="L44" t="str">
        <f t="shared" si="39"/>
        <v/>
      </c>
      <c r="M44" t="str">
        <f t="shared" si="40"/>
        <v/>
      </c>
      <c r="N44" t="str">
        <f t="shared" si="41"/>
        <v/>
      </c>
      <c r="O44" t="str">
        <f t="shared" si="42"/>
        <v/>
      </c>
      <c r="P44" t="str">
        <f t="shared" si="43"/>
        <v/>
      </c>
      <c r="Q44" t="str">
        <f t="shared" si="44"/>
        <v/>
      </c>
      <c r="R44" t="str">
        <f t="shared" si="44"/>
        <v/>
      </c>
      <c r="S44" t="str">
        <f t="shared" si="44"/>
        <v/>
      </c>
      <c r="T44" t="str">
        <f t="shared" si="45"/>
        <v/>
      </c>
      <c r="U44" t="str">
        <f t="shared" si="45"/>
        <v/>
      </c>
      <c r="W44" s="69" t="str">
        <f>IF(ISERR(SMALL($L$2:$L$51,43)),"",(SMALL($L$2:$L$51,43)))</f>
        <v/>
      </c>
      <c r="X44" s="69" t="str">
        <f t="shared" si="13"/>
        <v/>
      </c>
      <c r="Y44" s="69" t="str">
        <f t="shared" si="14"/>
        <v/>
      </c>
      <c r="Z44" s="69" t="str">
        <f t="shared" si="15"/>
        <v/>
      </c>
      <c r="AA44" s="69" t="str">
        <f t="shared" si="16"/>
        <v/>
      </c>
      <c r="AB44" s="69" t="str">
        <f t="shared" si="17"/>
        <v/>
      </c>
      <c r="AC44" s="69" t="str">
        <f t="shared" si="18"/>
        <v/>
      </c>
      <c r="AD44" s="69" t="str">
        <f t="shared" si="19"/>
        <v/>
      </c>
      <c r="AE44" s="69" t="str">
        <f t="shared" si="20"/>
        <v/>
      </c>
      <c r="AF44" s="69" t="str">
        <f t="shared" si="21"/>
        <v/>
      </c>
      <c r="AH44" t="str">
        <f>IF(AK44="","",IF(COUNTIF($AK$2:AK44,AK44)=1,MAX($AH$2:AH43)+1,INDEX($AH$2:AH43,MATCH(AK44,$AK$2:AK43,0),1)))</f>
        <v/>
      </c>
      <c r="AI44" t="str">
        <f>IF(AK44="","",COUNTIF($AK$2:AK44,AK44))</f>
        <v/>
      </c>
      <c r="AJ44" t="str">
        <f t="shared" si="22"/>
        <v/>
      </c>
      <c r="AK44" t="str">
        <f>IF(個人種目入力!F49="男",個人種目入力!B49,"")</f>
        <v/>
      </c>
      <c r="AL44" t="str">
        <f>IF(ISNUMBER(AK44),個人種目入力!C49,"")</f>
        <v/>
      </c>
      <c r="AM44" t="str">
        <f>IF(ISNUMBER(AK44),個人種目入力!D49,"")</f>
        <v/>
      </c>
      <c r="AN44" t="str">
        <f>IF(ISNUMBER(AK44),個人種目入力!E49,"")</f>
        <v/>
      </c>
      <c r="AO44" t="str">
        <f>IF(ISNUMBER(AK44),個人種目入力!G49,"")</f>
        <v/>
      </c>
      <c r="AP44" t="str">
        <f>IF(ISNUMBER(AK44),個人種目入力!H49,"")</f>
        <v/>
      </c>
      <c r="AR44">
        <f t="shared" si="46"/>
        <v>43</v>
      </c>
      <c r="AS44" t="str">
        <f t="shared" si="49"/>
        <v/>
      </c>
      <c r="AT44" t="str">
        <f t="shared" si="50"/>
        <v/>
      </c>
      <c r="AU44" t="str">
        <f t="shared" si="51"/>
        <v/>
      </c>
      <c r="AV44" t="str">
        <f t="shared" si="52"/>
        <v/>
      </c>
      <c r="AW44" t="str">
        <f t="shared" si="53"/>
        <v/>
      </c>
      <c r="AX44" t="str">
        <f t="shared" si="55"/>
        <v/>
      </c>
      <c r="AY44" t="str">
        <f t="shared" si="55"/>
        <v/>
      </c>
      <c r="AZ44" t="str">
        <f t="shared" si="55"/>
        <v/>
      </c>
      <c r="BA44" t="str">
        <f t="shared" si="54"/>
        <v/>
      </c>
      <c r="BB44" t="str">
        <f t="shared" si="54"/>
        <v/>
      </c>
      <c r="BD44" s="69" t="str">
        <f>IF(ISERR(SMALL($AS$2:$AS$51,43)),"",(SMALL($AS$2:$AS$51,43)))</f>
        <v/>
      </c>
      <c r="BE44" s="69" t="str">
        <f t="shared" si="28"/>
        <v/>
      </c>
      <c r="BF44" s="69" t="str">
        <f t="shared" si="29"/>
        <v/>
      </c>
      <c r="BG44" s="69" t="str">
        <f t="shared" si="30"/>
        <v/>
      </c>
      <c r="BH44" s="69" t="str">
        <f t="shared" si="31"/>
        <v/>
      </c>
      <c r="BI44" s="69" t="str">
        <f t="shared" si="32"/>
        <v/>
      </c>
      <c r="BJ44" s="69" t="str">
        <f t="shared" si="33"/>
        <v/>
      </c>
      <c r="BK44" s="69" t="str">
        <f t="shared" si="34"/>
        <v/>
      </c>
      <c r="BL44" s="69" t="str">
        <f t="shared" si="35"/>
        <v/>
      </c>
      <c r="BM44" s="69" t="str">
        <f t="shared" si="36"/>
        <v/>
      </c>
    </row>
    <row r="45" spans="1:65" x14ac:dyDescent="0.15">
      <c r="A45" t="str">
        <f>IF(D45="","",IF(COUNTIF($D$2:D45,D45)=1,MAX($A$2:A44)+1,INDEX($A$2:A44,MATCH(D45,$D$2:D44,0),1)))</f>
        <v/>
      </c>
      <c r="B45" t="str">
        <f>IF(D45="","",COUNTIF($D$2:D45,D45))</f>
        <v/>
      </c>
      <c r="C45" t="str">
        <f t="shared" si="37"/>
        <v/>
      </c>
      <c r="D45" t="str">
        <f>IF(個人種目入力!F50="女",個人種目入力!B50,"")</f>
        <v/>
      </c>
      <c r="E45" t="str">
        <f>IF(ISNUMBER(D45),個人種目入力!C50,"")</f>
        <v/>
      </c>
      <c r="F45" t="str">
        <f>IF(ISNUMBER(D45),個人種目入力!D50,"")</f>
        <v/>
      </c>
      <c r="G45" t="str">
        <f>IF(ISNUMBER(D45),個人種目入力!E50,"")</f>
        <v/>
      </c>
      <c r="H45" t="str">
        <f>IF(ISNUMBER(D45),個人種目入力!G50,"")</f>
        <v/>
      </c>
      <c r="I45" t="str">
        <f>IF(ISNUMBER(D45),個人種目入力!H50,"")</f>
        <v/>
      </c>
      <c r="K45">
        <f t="shared" si="38"/>
        <v>44</v>
      </c>
      <c r="L45" t="str">
        <f t="shared" si="39"/>
        <v/>
      </c>
      <c r="M45" t="str">
        <f t="shared" si="40"/>
        <v/>
      </c>
      <c r="N45" t="str">
        <f t="shared" si="41"/>
        <v/>
      </c>
      <c r="O45" t="str">
        <f t="shared" si="42"/>
        <v/>
      </c>
      <c r="P45" t="str">
        <f t="shared" si="43"/>
        <v/>
      </c>
      <c r="Q45" t="str">
        <f t="shared" si="44"/>
        <v/>
      </c>
      <c r="R45" t="str">
        <f t="shared" si="44"/>
        <v/>
      </c>
      <c r="S45" t="str">
        <f t="shared" si="44"/>
        <v/>
      </c>
      <c r="T45" t="str">
        <f t="shared" si="45"/>
        <v/>
      </c>
      <c r="U45" t="str">
        <f t="shared" si="45"/>
        <v/>
      </c>
      <c r="W45" s="69" t="str">
        <f>IF(ISERR(SMALL($L$2:$L$51,44)),"",(SMALL($L$2:$L$51,44)))</f>
        <v/>
      </c>
      <c r="X45" s="69" t="str">
        <f t="shared" si="13"/>
        <v/>
      </c>
      <c r="Y45" s="69" t="str">
        <f t="shared" si="14"/>
        <v/>
      </c>
      <c r="Z45" s="69" t="str">
        <f t="shared" si="15"/>
        <v/>
      </c>
      <c r="AA45" s="69" t="str">
        <f t="shared" si="16"/>
        <v/>
      </c>
      <c r="AB45" s="69" t="str">
        <f t="shared" si="17"/>
        <v/>
      </c>
      <c r="AC45" s="69" t="str">
        <f t="shared" si="18"/>
        <v/>
      </c>
      <c r="AD45" s="69" t="str">
        <f t="shared" si="19"/>
        <v/>
      </c>
      <c r="AE45" s="69" t="str">
        <f t="shared" si="20"/>
        <v/>
      </c>
      <c r="AF45" s="69" t="str">
        <f t="shared" si="21"/>
        <v/>
      </c>
      <c r="AH45" t="str">
        <f>IF(AK45="","",IF(COUNTIF($AK$2:AK45,AK45)=1,MAX($AH$2:AH44)+1,INDEX($AH$2:AH44,MATCH(AK45,$AK$2:AK44,0),1)))</f>
        <v/>
      </c>
      <c r="AI45" t="str">
        <f>IF(AK45="","",COUNTIF($AK$2:AK45,AK45))</f>
        <v/>
      </c>
      <c r="AJ45" t="str">
        <f t="shared" si="22"/>
        <v/>
      </c>
      <c r="AK45" t="str">
        <f>IF(個人種目入力!F50="男",個人種目入力!B50,"")</f>
        <v/>
      </c>
      <c r="AL45" t="str">
        <f>IF(ISNUMBER(AK45),個人種目入力!C50,"")</f>
        <v/>
      </c>
      <c r="AM45" t="str">
        <f>IF(ISNUMBER(AK45),個人種目入力!D50,"")</f>
        <v/>
      </c>
      <c r="AN45" t="str">
        <f>IF(ISNUMBER(AK45),個人種目入力!E50,"")</f>
        <v/>
      </c>
      <c r="AO45" t="str">
        <f>IF(ISNUMBER(AK45),個人種目入力!G50,"")</f>
        <v/>
      </c>
      <c r="AP45" t="str">
        <f>IF(ISNUMBER(AK45),個人種目入力!H50,"")</f>
        <v/>
      </c>
      <c r="AR45">
        <f t="shared" si="46"/>
        <v>44</v>
      </c>
      <c r="AS45" t="str">
        <f t="shared" si="49"/>
        <v/>
      </c>
      <c r="AT45" t="str">
        <f t="shared" si="50"/>
        <v/>
      </c>
      <c r="AU45" t="str">
        <f t="shared" si="51"/>
        <v/>
      </c>
      <c r="AV45" t="str">
        <f t="shared" si="52"/>
        <v/>
      </c>
      <c r="AW45" t="str">
        <f t="shared" si="53"/>
        <v/>
      </c>
      <c r="AX45" t="str">
        <f t="shared" si="55"/>
        <v/>
      </c>
      <c r="AY45" t="str">
        <f t="shared" si="55"/>
        <v/>
      </c>
      <c r="AZ45" t="str">
        <f t="shared" si="55"/>
        <v/>
      </c>
      <c r="BA45" t="str">
        <f t="shared" si="54"/>
        <v/>
      </c>
      <c r="BB45" t="str">
        <f t="shared" si="54"/>
        <v/>
      </c>
      <c r="BD45" s="69" t="str">
        <f>IF(ISERR(SMALL($AS$2:$AS$51,44)),"",(SMALL($AS$2:$AS$51,44)))</f>
        <v/>
      </c>
      <c r="BE45" s="69" t="str">
        <f t="shared" si="28"/>
        <v/>
      </c>
      <c r="BF45" s="69" t="str">
        <f t="shared" si="29"/>
        <v/>
      </c>
      <c r="BG45" s="69" t="str">
        <f t="shared" si="30"/>
        <v/>
      </c>
      <c r="BH45" s="69" t="str">
        <f t="shared" si="31"/>
        <v/>
      </c>
      <c r="BI45" s="69" t="str">
        <f t="shared" si="32"/>
        <v/>
      </c>
      <c r="BJ45" s="69" t="str">
        <f t="shared" si="33"/>
        <v/>
      </c>
      <c r="BK45" s="69" t="str">
        <f t="shared" si="34"/>
        <v/>
      </c>
      <c r="BL45" s="69" t="str">
        <f t="shared" si="35"/>
        <v/>
      </c>
      <c r="BM45" s="69" t="str">
        <f t="shared" si="36"/>
        <v/>
      </c>
    </row>
    <row r="46" spans="1:65" x14ac:dyDescent="0.15">
      <c r="A46" t="str">
        <f>IF(D46="","",IF(COUNTIF($D$2:D46,D46)=1,MAX($A$2:A45)+1,INDEX($A$2:A45,MATCH(D46,$D$2:D45,0),1)))</f>
        <v/>
      </c>
      <c r="B46" t="str">
        <f>IF(D46="","",COUNTIF($D$2:D46,D46))</f>
        <v/>
      </c>
      <c r="C46" t="str">
        <f t="shared" si="37"/>
        <v/>
      </c>
      <c r="D46" t="str">
        <f>IF(個人種目入力!F51="女",個人種目入力!B51,"")</f>
        <v/>
      </c>
      <c r="E46" t="str">
        <f>IF(ISNUMBER(D46),個人種目入力!C51,"")</f>
        <v/>
      </c>
      <c r="F46" t="str">
        <f>IF(ISNUMBER(D46),個人種目入力!D51,"")</f>
        <v/>
      </c>
      <c r="G46" t="str">
        <f>IF(ISNUMBER(D46),個人種目入力!E51,"")</f>
        <v/>
      </c>
      <c r="H46" t="str">
        <f>IF(ISNUMBER(D46),個人種目入力!G51,"")</f>
        <v/>
      </c>
      <c r="I46" t="str">
        <f>IF(ISNUMBER(D46),個人種目入力!H51,"")</f>
        <v/>
      </c>
      <c r="K46">
        <f t="shared" si="38"/>
        <v>45</v>
      </c>
      <c r="L46" t="str">
        <f t="shared" si="39"/>
        <v/>
      </c>
      <c r="M46" t="str">
        <f t="shared" si="40"/>
        <v/>
      </c>
      <c r="N46" t="str">
        <f t="shared" si="41"/>
        <v/>
      </c>
      <c r="O46" t="str">
        <f t="shared" si="42"/>
        <v/>
      </c>
      <c r="P46" t="str">
        <f t="shared" si="43"/>
        <v/>
      </c>
      <c r="Q46" t="str">
        <f t="shared" si="44"/>
        <v/>
      </c>
      <c r="R46" t="str">
        <f t="shared" si="44"/>
        <v/>
      </c>
      <c r="S46" t="str">
        <f t="shared" si="44"/>
        <v/>
      </c>
      <c r="T46" t="str">
        <f t="shared" si="45"/>
        <v/>
      </c>
      <c r="U46" t="str">
        <f t="shared" si="45"/>
        <v/>
      </c>
      <c r="W46" s="69" t="str">
        <f>IF(ISERR(SMALL($L$2:$L$51,45)),"",(SMALL($L$2:$L$51,45)))</f>
        <v/>
      </c>
      <c r="X46" s="69" t="str">
        <f t="shared" si="13"/>
        <v/>
      </c>
      <c r="Y46" s="69" t="str">
        <f t="shared" si="14"/>
        <v/>
      </c>
      <c r="Z46" s="69" t="str">
        <f t="shared" si="15"/>
        <v/>
      </c>
      <c r="AA46" s="69" t="str">
        <f t="shared" si="16"/>
        <v/>
      </c>
      <c r="AB46" s="69" t="str">
        <f t="shared" si="17"/>
        <v/>
      </c>
      <c r="AC46" s="69" t="str">
        <f t="shared" si="18"/>
        <v/>
      </c>
      <c r="AD46" s="69" t="str">
        <f t="shared" si="19"/>
        <v/>
      </c>
      <c r="AE46" s="69" t="str">
        <f t="shared" si="20"/>
        <v/>
      </c>
      <c r="AF46" s="69" t="str">
        <f t="shared" si="21"/>
        <v/>
      </c>
      <c r="AH46" t="str">
        <f>IF(AK46="","",IF(COUNTIF($AK$2:AK46,AK46)=1,MAX($AH$2:AH45)+1,INDEX($AH$2:AH45,MATCH(AK46,$AK$2:AK45,0),1)))</f>
        <v/>
      </c>
      <c r="AI46" t="str">
        <f>IF(AK46="","",COUNTIF($AK$2:AK46,AK46))</f>
        <v/>
      </c>
      <c r="AJ46" t="str">
        <f t="shared" si="22"/>
        <v/>
      </c>
      <c r="AK46" t="str">
        <f>IF(個人種目入力!F51="男",個人種目入力!B51,"")</f>
        <v/>
      </c>
      <c r="AL46" t="str">
        <f>IF(ISNUMBER(AK46),個人種目入力!C51,"")</f>
        <v/>
      </c>
      <c r="AM46" t="str">
        <f>IF(ISNUMBER(AK46),個人種目入力!D51,"")</f>
        <v/>
      </c>
      <c r="AN46" t="str">
        <f>IF(ISNUMBER(AK46),個人種目入力!E51,"")</f>
        <v/>
      </c>
      <c r="AO46" t="str">
        <f>IF(ISNUMBER(AK46),個人種目入力!G51,"")</f>
        <v/>
      </c>
      <c r="AP46" t="str">
        <f>IF(ISNUMBER(AK46),個人種目入力!H51,"")</f>
        <v/>
      </c>
      <c r="AR46">
        <f t="shared" si="46"/>
        <v>45</v>
      </c>
      <c r="AS46" t="str">
        <f t="shared" si="49"/>
        <v/>
      </c>
      <c r="AT46" t="str">
        <f t="shared" si="50"/>
        <v/>
      </c>
      <c r="AU46" t="str">
        <f t="shared" si="51"/>
        <v/>
      </c>
      <c r="AV46" t="str">
        <f t="shared" si="52"/>
        <v/>
      </c>
      <c r="AW46" t="str">
        <f t="shared" si="53"/>
        <v/>
      </c>
      <c r="AX46" t="str">
        <f t="shared" si="55"/>
        <v/>
      </c>
      <c r="AY46" t="str">
        <f t="shared" si="55"/>
        <v/>
      </c>
      <c r="AZ46" t="str">
        <f t="shared" si="55"/>
        <v/>
      </c>
      <c r="BA46" t="str">
        <f t="shared" si="54"/>
        <v/>
      </c>
      <c r="BB46" t="str">
        <f t="shared" si="54"/>
        <v/>
      </c>
      <c r="BD46" s="69" t="str">
        <f>IF(ISERR(SMALL($AS$2:$AS$51,45)),"",(SMALL($AS$2:$AS$51,45)))</f>
        <v/>
      </c>
      <c r="BE46" s="69" t="str">
        <f t="shared" si="28"/>
        <v/>
      </c>
      <c r="BF46" s="69" t="str">
        <f t="shared" si="29"/>
        <v/>
      </c>
      <c r="BG46" s="69" t="str">
        <f t="shared" si="30"/>
        <v/>
      </c>
      <c r="BH46" s="69" t="str">
        <f t="shared" si="31"/>
        <v/>
      </c>
      <c r="BI46" s="69" t="str">
        <f t="shared" si="32"/>
        <v/>
      </c>
      <c r="BJ46" s="69" t="str">
        <f t="shared" si="33"/>
        <v/>
      </c>
      <c r="BK46" s="69" t="str">
        <f t="shared" si="34"/>
        <v/>
      </c>
      <c r="BL46" s="69" t="str">
        <f t="shared" si="35"/>
        <v/>
      </c>
      <c r="BM46" s="69" t="str">
        <f t="shared" si="36"/>
        <v/>
      </c>
    </row>
    <row r="47" spans="1:65" x14ac:dyDescent="0.15">
      <c r="A47" t="str">
        <f>IF(D47="","",IF(COUNTIF($D$2:D47,D47)=1,MAX($A$2:A46)+1,INDEX($A$2:A46,MATCH(D47,$D$2:D46,0),1)))</f>
        <v/>
      </c>
      <c r="B47" t="str">
        <f>IF(D47="","",COUNTIF($D$2:D47,D47))</f>
        <v/>
      </c>
      <c r="C47" t="str">
        <f t="shared" si="37"/>
        <v/>
      </c>
      <c r="D47" t="str">
        <f>IF(個人種目入力!F52="女",個人種目入力!B52,"")</f>
        <v/>
      </c>
      <c r="E47" t="str">
        <f>IF(ISNUMBER(D47),個人種目入力!C52,"")</f>
        <v/>
      </c>
      <c r="F47" t="str">
        <f>IF(ISNUMBER(D47),個人種目入力!D52,"")</f>
        <v/>
      </c>
      <c r="G47" t="str">
        <f>IF(ISNUMBER(D47),個人種目入力!E52,"")</f>
        <v/>
      </c>
      <c r="H47" t="str">
        <f>IF(ISNUMBER(D47),個人種目入力!G52,"")</f>
        <v/>
      </c>
      <c r="I47" t="str">
        <f>IF(ISNUMBER(D47),個人種目入力!H52,"")</f>
        <v/>
      </c>
      <c r="K47">
        <f t="shared" si="38"/>
        <v>46</v>
      </c>
      <c r="L47" t="str">
        <f t="shared" si="39"/>
        <v/>
      </c>
      <c r="M47" t="str">
        <f t="shared" si="40"/>
        <v/>
      </c>
      <c r="N47" t="str">
        <f t="shared" si="41"/>
        <v/>
      </c>
      <c r="O47" t="str">
        <f t="shared" si="42"/>
        <v/>
      </c>
      <c r="P47" t="str">
        <f t="shared" si="43"/>
        <v/>
      </c>
      <c r="Q47" t="str">
        <f t="shared" si="44"/>
        <v/>
      </c>
      <c r="R47" t="str">
        <f t="shared" si="44"/>
        <v/>
      </c>
      <c r="S47" t="str">
        <f t="shared" si="44"/>
        <v/>
      </c>
      <c r="T47" t="str">
        <f t="shared" si="45"/>
        <v/>
      </c>
      <c r="U47" t="str">
        <f t="shared" si="45"/>
        <v/>
      </c>
      <c r="W47" s="69" t="str">
        <f>IF(ISERR(SMALL($L$2:$L$51,46)),"",(SMALL($L$2:$L$51,46)))</f>
        <v/>
      </c>
      <c r="X47" s="69" t="str">
        <f t="shared" si="13"/>
        <v/>
      </c>
      <c r="Y47" s="69" t="str">
        <f t="shared" si="14"/>
        <v/>
      </c>
      <c r="Z47" s="69" t="str">
        <f t="shared" si="15"/>
        <v/>
      </c>
      <c r="AA47" s="69" t="str">
        <f t="shared" si="16"/>
        <v/>
      </c>
      <c r="AB47" s="69" t="str">
        <f t="shared" si="17"/>
        <v/>
      </c>
      <c r="AC47" s="69" t="str">
        <f t="shared" si="18"/>
        <v/>
      </c>
      <c r="AD47" s="69" t="str">
        <f t="shared" si="19"/>
        <v/>
      </c>
      <c r="AE47" s="69" t="str">
        <f t="shared" si="20"/>
        <v/>
      </c>
      <c r="AF47" s="69" t="str">
        <f t="shared" si="21"/>
        <v/>
      </c>
      <c r="AH47" t="str">
        <f>IF(AK47="","",IF(COUNTIF($AK$2:AK47,AK47)=1,MAX($AH$2:AH46)+1,INDEX($AH$2:AH46,MATCH(AK47,$AK$2:AK46,0),1)))</f>
        <v/>
      </c>
      <c r="AI47" t="str">
        <f>IF(AK47="","",COUNTIF($AK$2:AK47,AK47))</f>
        <v/>
      </c>
      <c r="AJ47" t="str">
        <f t="shared" si="22"/>
        <v/>
      </c>
      <c r="AK47" t="str">
        <f>IF(個人種目入力!F52="男",個人種目入力!B52,"")</f>
        <v/>
      </c>
      <c r="AL47" t="str">
        <f>IF(ISNUMBER(AK47),個人種目入力!C52,"")</f>
        <v/>
      </c>
      <c r="AM47" t="str">
        <f>IF(ISNUMBER(AK47),個人種目入力!D52,"")</f>
        <v/>
      </c>
      <c r="AN47" t="str">
        <f>IF(ISNUMBER(AK47),個人種目入力!E52,"")</f>
        <v/>
      </c>
      <c r="AO47" t="str">
        <f>IF(ISNUMBER(AK47),個人種目入力!G52,"")</f>
        <v/>
      </c>
      <c r="AP47" t="str">
        <f>IF(ISNUMBER(AK47),個人種目入力!H52,"")</f>
        <v/>
      </c>
      <c r="AR47">
        <f t="shared" si="46"/>
        <v>46</v>
      </c>
      <c r="AS47" t="str">
        <f t="shared" si="49"/>
        <v/>
      </c>
      <c r="AT47" t="str">
        <f t="shared" si="50"/>
        <v/>
      </c>
      <c r="AU47" t="str">
        <f t="shared" si="51"/>
        <v/>
      </c>
      <c r="AV47" t="str">
        <f t="shared" si="52"/>
        <v/>
      </c>
      <c r="AW47" t="str">
        <f t="shared" si="53"/>
        <v/>
      </c>
      <c r="AX47" t="str">
        <f t="shared" si="55"/>
        <v/>
      </c>
      <c r="AY47" t="str">
        <f t="shared" si="55"/>
        <v/>
      </c>
      <c r="AZ47" t="str">
        <f t="shared" si="55"/>
        <v/>
      </c>
      <c r="BA47" t="str">
        <f t="shared" si="54"/>
        <v/>
      </c>
      <c r="BB47" t="str">
        <f t="shared" si="54"/>
        <v/>
      </c>
      <c r="BD47" s="69" t="str">
        <f>IF(ISERR(SMALL($AS$2:$AS$51,46)),"",(SMALL($AS$2:$AS$51,46)))</f>
        <v/>
      </c>
      <c r="BE47" s="69" t="str">
        <f t="shared" si="28"/>
        <v/>
      </c>
      <c r="BF47" s="69" t="str">
        <f t="shared" si="29"/>
        <v/>
      </c>
      <c r="BG47" s="69" t="str">
        <f t="shared" si="30"/>
        <v/>
      </c>
      <c r="BH47" s="69" t="str">
        <f t="shared" si="31"/>
        <v/>
      </c>
      <c r="BI47" s="69" t="str">
        <f t="shared" si="32"/>
        <v/>
      </c>
      <c r="BJ47" s="69" t="str">
        <f t="shared" si="33"/>
        <v/>
      </c>
      <c r="BK47" s="69" t="str">
        <f t="shared" si="34"/>
        <v/>
      </c>
      <c r="BL47" s="69" t="str">
        <f t="shared" si="35"/>
        <v/>
      </c>
      <c r="BM47" s="69" t="str">
        <f t="shared" si="36"/>
        <v/>
      </c>
    </row>
    <row r="48" spans="1:65" x14ac:dyDescent="0.15">
      <c r="A48" t="str">
        <f>IF(D48="","",IF(COUNTIF($D$2:D48,D48)=1,MAX($A$2:A47)+1,INDEX($A$2:A47,MATCH(D48,$D$2:D47,0),1)))</f>
        <v/>
      </c>
      <c r="B48" t="str">
        <f>IF(D48="","",COUNTIF($D$2:D48,D48))</f>
        <v/>
      </c>
      <c r="C48" t="str">
        <f t="shared" si="37"/>
        <v/>
      </c>
      <c r="D48" t="str">
        <f>IF(個人種目入力!F53="女",個人種目入力!B53,"")</f>
        <v/>
      </c>
      <c r="E48" t="str">
        <f>IF(ISNUMBER(D48),個人種目入力!C53,"")</f>
        <v/>
      </c>
      <c r="F48" t="str">
        <f>IF(ISNUMBER(D48),個人種目入力!D53,"")</f>
        <v/>
      </c>
      <c r="G48" t="str">
        <f>IF(ISNUMBER(D48),個人種目入力!E53,"")</f>
        <v/>
      </c>
      <c r="H48" t="str">
        <f>IF(ISNUMBER(D48),個人種目入力!G53,"")</f>
        <v/>
      </c>
      <c r="I48" t="str">
        <f>IF(ISNUMBER(D48),個人種目入力!H53,"")</f>
        <v/>
      </c>
      <c r="K48">
        <f t="shared" si="38"/>
        <v>47</v>
      </c>
      <c r="L48" t="str">
        <f t="shared" si="39"/>
        <v/>
      </c>
      <c r="M48" t="str">
        <f t="shared" si="40"/>
        <v/>
      </c>
      <c r="N48" t="str">
        <f t="shared" si="41"/>
        <v/>
      </c>
      <c r="O48" t="str">
        <f t="shared" si="42"/>
        <v/>
      </c>
      <c r="P48" t="str">
        <f t="shared" si="43"/>
        <v/>
      </c>
      <c r="Q48" t="str">
        <f t="shared" si="44"/>
        <v/>
      </c>
      <c r="R48" t="str">
        <f t="shared" si="44"/>
        <v/>
      </c>
      <c r="S48" t="str">
        <f t="shared" si="44"/>
        <v/>
      </c>
      <c r="T48" t="str">
        <f t="shared" si="45"/>
        <v/>
      </c>
      <c r="U48" t="str">
        <f t="shared" si="45"/>
        <v/>
      </c>
      <c r="W48" s="69" t="str">
        <f>IF(ISERR(SMALL($L$2:$L$51,47)),"",(SMALL($L$2:$L$51,47)))</f>
        <v/>
      </c>
      <c r="X48" s="69" t="str">
        <f t="shared" si="13"/>
        <v/>
      </c>
      <c r="Y48" s="69" t="str">
        <f t="shared" si="14"/>
        <v/>
      </c>
      <c r="Z48" s="69" t="str">
        <f t="shared" si="15"/>
        <v/>
      </c>
      <c r="AA48" s="69" t="str">
        <f t="shared" si="16"/>
        <v/>
      </c>
      <c r="AB48" s="69" t="str">
        <f t="shared" si="17"/>
        <v/>
      </c>
      <c r="AC48" s="69" t="str">
        <f t="shared" si="18"/>
        <v/>
      </c>
      <c r="AD48" s="69" t="str">
        <f t="shared" si="19"/>
        <v/>
      </c>
      <c r="AE48" s="69" t="str">
        <f t="shared" si="20"/>
        <v/>
      </c>
      <c r="AF48" s="69" t="str">
        <f t="shared" si="21"/>
        <v/>
      </c>
      <c r="AH48" t="str">
        <f>IF(AK48="","",IF(COUNTIF($AK$2:AK48,AK48)=1,MAX($AH$2:AH47)+1,INDEX($AH$2:AH47,MATCH(AK48,$AK$2:AK47,0),1)))</f>
        <v/>
      </c>
      <c r="AI48" t="str">
        <f>IF(AK48="","",COUNTIF($AK$2:AK48,AK48))</f>
        <v/>
      </c>
      <c r="AJ48" t="str">
        <f t="shared" si="22"/>
        <v/>
      </c>
      <c r="AK48" t="str">
        <f>IF(個人種目入力!F53="男",個人種目入力!B53,"")</f>
        <v/>
      </c>
      <c r="AL48" t="str">
        <f>IF(ISNUMBER(AK48),個人種目入力!C53,"")</f>
        <v/>
      </c>
      <c r="AM48" t="str">
        <f>IF(ISNUMBER(AK48),個人種目入力!D53,"")</f>
        <v/>
      </c>
      <c r="AN48" t="str">
        <f>IF(ISNUMBER(AK48),個人種目入力!E53,"")</f>
        <v/>
      </c>
      <c r="AO48" t="str">
        <f>IF(ISNUMBER(AK48),個人種目入力!G53,"")</f>
        <v/>
      </c>
      <c r="AP48" t="str">
        <f>IF(ISNUMBER(AK48),個人種目入力!H53,"")</f>
        <v/>
      </c>
      <c r="AR48">
        <f t="shared" si="46"/>
        <v>47</v>
      </c>
      <c r="AS48" t="str">
        <f t="shared" si="49"/>
        <v/>
      </c>
      <c r="AT48" t="str">
        <f t="shared" si="50"/>
        <v/>
      </c>
      <c r="AU48" t="str">
        <f t="shared" si="51"/>
        <v/>
      </c>
      <c r="AV48" t="str">
        <f t="shared" si="52"/>
        <v/>
      </c>
      <c r="AW48" t="str">
        <f t="shared" si="53"/>
        <v/>
      </c>
      <c r="AX48" t="str">
        <f t="shared" si="55"/>
        <v/>
      </c>
      <c r="AY48" t="str">
        <f t="shared" si="55"/>
        <v/>
      </c>
      <c r="AZ48" t="str">
        <f t="shared" si="55"/>
        <v/>
      </c>
      <c r="BA48" t="str">
        <f t="shared" si="54"/>
        <v/>
      </c>
      <c r="BB48" t="str">
        <f t="shared" si="54"/>
        <v/>
      </c>
      <c r="BD48" s="69" t="str">
        <f>IF(ISERR(SMALL($AS$2:$AS$51,47)),"",(SMALL($AS$2:$AS$51,47)))</f>
        <v/>
      </c>
      <c r="BE48" s="69" t="str">
        <f t="shared" si="28"/>
        <v/>
      </c>
      <c r="BF48" s="69" t="str">
        <f t="shared" si="29"/>
        <v/>
      </c>
      <c r="BG48" s="69" t="str">
        <f t="shared" si="30"/>
        <v/>
      </c>
      <c r="BH48" s="69" t="str">
        <f t="shared" si="31"/>
        <v/>
      </c>
      <c r="BI48" s="69" t="str">
        <f t="shared" si="32"/>
        <v/>
      </c>
      <c r="BJ48" s="69" t="str">
        <f t="shared" si="33"/>
        <v/>
      </c>
      <c r="BK48" s="69" t="str">
        <f t="shared" si="34"/>
        <v/>
      </c>
      <c r="BL48" s="69" t="str">
        <f t="shared" si="35"/>
        <v/>
      </c>
      <c r="BM48" s="69" t="str">
        <f t="shared" si="36"/>
        <v/>
      </c>
    </row>
    <row r="49" spans="1:65" x14ac:dyDescent="0.15">
      <c r="A49" t="str">
        <f>IF(D49="","",IF(COUNTIF($D$2:D49,D49)=1,MAX($A$2:A48)+1,INDEX($A$2:A48,MATCH(D49,$D$2:D48,0),1)))</f>
        <v/>
      </c>
      <c r="B49" t="str">
        <f>IF(D49="","",COUNTIF($D$2:D49,D49))</f>
        <v/>
      </c>
      <c r="C49" t="str">
        <f t="shared" si="37"/>
        <v/>
      </c>
      <c r="D49" t="str">
        <f>IF(個人種目入力!F54="女",個人種目入力!B54,"")</f>
        <v/>
      </c>
      <c r="E49" t="str">
        <f>IF(ISNUMBER(D49),個人種目入力!C54,"")</f>
        <v/>
      </c>
      <c r="F49" t="str">
        <f>IF(ISNUMBER(D49),個人種目入力!D54,"")</f>
        <v/>
      </c>
      <c r="G49" t="str">
        <f>IF(ISNUMBER(D49),個人種目入力!E54,"")</f>
        <v/>
      </c>
      <c r="H49" t="str">
        <f>IF(ISNUMBER(D49),個人種目入力!G54,"")</f>
        <v/>
      </c>
      <c r="I49" t="str">
        <f>IF(ISNUMBER(D49),個人種目入力!H54,"")</f>
        <v/>
      </c>
      <c r="K49">
        <f t="shared" si="38"/>
        <v>48</v>
      </c>
      <c r="L49" t="str">
        <f t="shared" si="39"/>
        <v/>
      </c>
      <c r="M49" t="str">
        <f t="shared" si="40"/>
        <v/>
      </c>
      <c r="N49" t="str">
        <f t="shared" si="41"/>
        <v/>
      </c>
      <c r="O49" t="str">
        <f t="shared" si="42"/>
        <v/>
      </c>
      <c r="P49" t="str">
        <f t="shared" si="43"/>
        <v/>
      </c>
      <c r="Q49" t="str">
        <f t="shared" si="44"/>
        <v/>
      </c>
      <c r="R49" t="str">
        <f t="shared" si="44"/>
        <v/>
      </c>
      <c r="S49" t="str">
        <f t="shared" si="44"/>
        <v/>
      </c>
      <c r="T49" t="str">
        <f t="shared" si="45"/>
        <v/>
      </c>
      <c r="U49" t="str">
        <f t="shared" si="45"/>
        <v/>
      </c>
      <c r="W49" s="69" t="str">
        <f>IF(ISERR(SMALL($L$2:$L$51,48)),"",(SMALL($L$2:$L$51,48)))</f>
        <v/>
      </c>
      <c r="X49" s="69" t="str">
        <f t="shared" si="13"/>
        <v/>
      </c>
      <c r="Y49" s="69" t="str">
        <f t="shared" si="14"/>
        <v/>
      </c>
      <c r="Z49" s="69" t="str">
        <f t="shared" si="15"/>
        <v/>
      </c>
      <c r="AA49" s="69" t="str">
        <f t="shared" si="16"/>
        <v/>
      </c>
      <c r="AB49" s="69" t="str">
        <f t="shared" si="17"/>
        <v/>
      </c>
      <c r="AC49" s="69" t="str">
        <f t="shared" si="18"/>
        <v/>
      </c>
      <c r="AD49" s="69" t="str">
        <f t="shared" si="19"/>
        <v/>
      </c>
      <c r="AE49" s="69" t="str">
        <f t="shared" si="20"/>
        <v/>
      </c>
      <c r="AF49" s="69" t="str">
        <f t="shared" si="21"/>
        <v/>
      </c>
      <c r="AH49" t="str">
        <f>IF(AK49="","",IF(COUNTIF($AK$2:AK49,AK49)=1,MAX($AH$2:AH48)+1,INDEX($AH$2:AH48,MATCH(AK49,$AK$2:AK48,0),1)))</f>
        <v/>
      </c>
      <c r="AI49" t="str">
        <f>IF(AK49="","",COUNTIF($AK$2:AK49,AK49))</f>
        <v/>
      </c>
      <c r="AJ49" t="str">
        <f t="shared" si="22"/>
        <v/>
      </c>
      <c r="AK49" t="str">
        <f>IF(個人種目入力!F54="男",個人種目入力!B54,"")</f>
        <v/>
      </c>
      <c r="AL49" t="str">
        <f>IF(ISNUMBER(AK49),個人種目入力!C54,"")</f>
        <v/>
      </c>
      <c r="AM49" t="str">
        <f>IF(ISNUMBER(AK49),個人種目入力!D54,"")</f>
        <v/>
      </c>
      <c r="AN49" t="str">
        <f>IF(ISNUMBER(AK49),個人種目入力!E54,"")</f>
        <v/>
      </c>
      <c r="AO49" t="str">
        <f>IF(ISNUMBER(AK49),個人種目入力!G54,"")</f>
        <v/>
      </c>
      <c r="AP49" t="str">
        <f>IF(ISNUMBER(AK49),個人種目入力!H54,"")</f>
        <v/>
      </c>
      <c r="AR49">
        <f t="shared" si="46"/>
        <v>48</v>
      </c>
      <c r="AS49" t="str">
        <f t="shared" si="49"/>
        <v/>
      </c>
      <c r="AT49" t="str">
        <f t="shared" si="50"/>
        <v/>
      </c>
      <c r="AU49" t="str">
        <f t="shared" si="51"/>
        <v/>
      </c>
      <c r="AV49" t="str">
        <f t="shared" si="52"/>
        <v/>
      </c>
      <c r="AW49" t="str">
        <f t="shared" si="53"/>
        <v/>
      </c>
      <c r="AX49" t="str">
        <f t="shared" si="55"/>
        <v/>
      </c>
      <c r="AY49" t="str">
        <f t="shared" si="55"/>
        <v/>
      </c>
      <c r="AZ49" t="str">
        <f t="shared" si="55"/>
        <v/>
      </c>
      <c r="BA49" t="str">
        <f t="shared" si="54"/>
        <v/>
      </c>
      <c r="BB49" t="str">
        <f t="shared" si="54"/>
        <v/>
      </c>
      <c r="BD49" s="69" t="str">
        <f>IF(ISERR(SMALL($AS$2:$AS$51,48)),"",(SMALL($AS$2:$AS$51,48)))</f>
        <v/>
      </c>
      <c r="BE49" s="69" t="str">
        <f t="shared" si="28"/>
        <v/>
      </c>
      <c r="BF49" s="69" t="str">
        <f t="shared" si="29"/>
        <v/>
      </c>
      <c r="BG49" s="69" t="str">
        <f t="shared" si="30"/>
        <v/>
      </c>
      <c r="BH49" s="69" t="str">
        <f t="shared" si="31"/>
        <v/>
      </c>
      <c r="BI49" s="69" t="str">
        <f t="shared" si="32"/>
        <v/>
      </c>
      <c r="BJ49" s="69" t="str">
        <f t="shared" si="33"/>
        <v/>
      </c>
      <c r="BK49" s="69" t="str">
        <f t="shared" si="34"/>
        <v/>
      </c>
      <c r="BL49" s="69" t="str">
        <f t="shared" si="35"/>
        <v/>
      </c>
      <c r="BM49" s="69" t="str">
        <f t="shared" si="36"/>
        <v/>
      </c>
    </row>
    <row r="50" spans="1:65" x14ac:dyDescent="0.15">
      <c r="A50" t="str">
        <f>IF(D50="","",IF(COUNTIF($D$2:D50,D50)=1,MAX($A$2:A49)+1,INDEX($A$2:A49,MATCH(D50,$D$2:D49,0),1)))</f>
        <v/>
      </c>
      <c r="B50" t="str">
        <f>IF(D50="","",COUNTIF($D$2:D50,D50))</f>
        <v/>
      </c>
      <c r="C50" t="str">
        <f t="shared" si="37"/>
        <v/>
      </c>
      <c r="D50" t="str">
        <f>IF(個人種目入力!F55="女",個人種目入力!B55,"")</f>
        <v/>
      </c>
      <c r="E50" t="str">
        <f>IF(ISNUMBER(D50),個人種目入力!C55,"")</f>
        <v/>
      </c>
      <c r="F50" t="str">
        <f>IF(ISNUMBER(D50),個人種目入力!D55,"")</f>
        <v/>
      </c>
      <c r="G50" t="str">
        <f>IF(ISNUMBER(D50),個人種目入力!E55,"")</f>
        <v/>
      </c>
      <c r="H50" t="str">
        <f>IF(ISNUMBER(D50),個人種目入力!G55,"")</f>
        <v/>
      </c>
      <c r="I50" t="str">
        <f>IF(ISNUMBER(D50),個人種目入力!H55,"")</f>
        <v/>
      </c>
      <c r="K50">
        <f t="shared" si="38"/>
        <v>49</v>
      </c>
      <c r="L50" t="str">
        <f t="shared" si="39"/>
        <v/>
      </c>
      <c r="M50" t="str">
        <f t="shared" si="40"/>
        <v/>
      </c>
      <c r="N50" t="str">
        <f t="shared" si="41"/>
        <v/>
      </c>
      <c r="O50" t="str">
        <f t="shared" si="42"/>
        <v/>
      </c>
      <c r="P50" t="str">
        <f t="shared" si="43"/>
        <v/>
      </c>
      <c r="Q50" t="str">
        <f t="shared" si="44"/>
        <v/>
      </c>
      <c r="R50" t="str">
        <f t="shared" si="44"/>
        <v/>
      </c>
      <c r="S50" t="str">
        <f t="shared" si="44"/>
        <v/>
      </c>
      <c r="T50" t="str">
        <f t="shared" si="45"/>
        <v/>
      </c>
      <c r="U50" t="str">
        <f t="shared" si="45"/>
        <v/>
      </c>
      <c r="W50" s="69" t="str">
        <f>IF(ISERR(SMALL($L$2:$L$51,49)),"",(SMALL($L$2:$L$51,49)))</f>
        <v/>
      </c>
      <c r="X50" s="69" t="str">
        <f t="shared" si="13"/>
        <v/>
      </c>
      <c r="Y50" s="69" t="str">
        <f t="shared" si="14"/>
        <v/>
      </c>
      <c r="Z50" s="69" t="str">
        <f t="shared" si="15"/>
        <v/>
      </c>
      <c r="AA50" s="69" t="str">
        <f t="shared" si="16"/>
        <v/>
      </c>
      <c r="AB50" s="69" t="str">
        <f t="shared" si="17"/>
        <v/>
      </c>
      <c r="AC50" s="69" t="str">
        <f t="shared" si="18"/>
        <v/>
      </c>
      <c r="AD50" s="69" t="str">
        <f t="shared" si="19"/>
        <v/>
      </c>
      <c r="AE50" s="69" t="str">
        <f t="shared" si="20"/>
        <v/>
      </c>
      <c r="AF50" s="69" t="str">
        <f t="shared" si="21"/>
        <v/>
      </c>
      <c r="AH50" t="str">
        <f>IF(AK50="","",IF(COUNTIF($AK$2:AK50,AK50)=1,MAX($AH$2:AH49)+1,INDEX($AH$2:AH49,MATCH(AK50,$AK$2:AK49,0),1)))</f>
        <v/>
      </c>
      <c r="AI50" t="str">
        <f>IF(AK50="","",COUNTIF($AK$2:AK50,AK50))</f>
        <v/>
      </c>
      <c r="AJ50" t="str">
        <f t="shared" si="22"/>
        <v/>
      </c>
      <c r="AK50" t="str">
        <f>IF(個人種目入力!F55="男",個人種目入力!B55,"")</f>
        <v/>
      </c>
      <c r="AL50" t="str">
        <f>IF(ISNUMBER(AK50),個人種目入力!C55,"")</f>
        <v/>
      </c>
      <c r="AM50" t="str">
        <f>IF(ISNUMBER(AK50),個人種目入力!D55,"")</f>
        <v/>
      </c>
      <c r="AN50" t="str">
        <f>IF(ISNUMBER(AK50),個人種目入力!E55,"")</f>
        <v/>
      </c>
      <c r="AO50" t="str">
        <f>IF(ISNUMBER(AK50),個人種目入力!G55,"")</f>
        <v/>
      </c>
      <c r="AP50" t="str">
        <f>IF(ISNUMBER(AK50),個人種目入力!H55,"")</f>
        <v/>
      </c>
      <c r="AR50">
        <f t="shared" si="46"/>
        <v>49</v>
      </c>
      <c r="AS50" t="str">
        <f t="shared" si="49"/>
        <v/>
      </c>
      <c r="AT50" t="str">
        <f t="shared" si="50"/>
        <v/>
      </c>
      <c r="AU50" t="str">
        <f t="shared" si="51"/>
        <v/>
      </c>
      <c r="AV50" t="str">
        <f t="shared" si="52"/>
        <v/>
      </c>
      <c r="AW50" t="str">
        <f t="shared" si="53"/>
        <v/>
      </c>
      <c r="AX50" t="str">
        <f t="shared" si="55"/>
        <v/>
      </c>
      <c r="AY50" t="str">
        <f t="shared" si="55"/>
        <v/>
      </c>
      <c r="AZ50" t="str">
        <f t="shared" si="55"/>
        <v/>
      </c>
      <c r="BA50" t="str">
        <f t="shared" si="54"/>
        <v/>
      </c>
      <c r="BB50" t="str">
        <f t="shared" si="54"/>
        <v/>
      </c>
      <c r="BD50" s="69" t="str">
        <f>IF(ISERR(SMALL($AS$2:$AS$51,49)),"",(SMALL($AS$2:$AS$51,49)))</f>
        <v/>
      </c>
      <c r="BE50" s="69" t="str">
        <f t="shared" si="28"/>
        <v/>
      </c>
      <c r="BF50" s="69" t="str">
        <f t="shared" si="29"/>
        <v/>
      </c>
      <c r="BG50" s="69" t="str">
        <f t="shared" si="30"/>
        <v/>
      </c>
      <c r="BH50" s="69" t="str">
        <f t="shared" si="31"/>
        <v/>
      </c>
      <c r="BI50" s="69" t="str">
        <f t="shared" si="32"/>
        <v/>
      </c>
      <c r="BJ50" s="69" t="str">
        <f t="shared" si="33"/>
        <v/>
      </c>
      <c r="BK50" s="69" t="str">
        <f t="shared" si="34"/>
        <v/>
      </c>
      <c r="BL50" s="69" t="str">
        <f t="shared" si="35"/>
        <v/>
      </c>
      <c r="BM50" s="69" t="str">
        <f t="shared" si="36"/>
        <v/>
      </c>
    </row>
    <row r="51" spans="1:65" x14ac:dyDescent="0.15">
      <c r="A51" t="str">
        <f>IF(D51="","",IF(COUNTIF($D$2:D51,D51)=1,MAX($A$2:A50)+1,INDEX($A$2:A50,MATCH(D51,$D$2:D50,0),1)))</f>
        <v/>
      </c>
      <c r="B51" t="str">
        <f>IF(D51="","",COUNTIF($D$2:D51,D51))</f>
        <v/>
      </c>
      <c r="C51" t="str">
        <f t="shared" si="37"/>
        <v/>
      </c>
      <c r="D51" t="str">
        <f>IF(個人種目入力!F56="女",個人種目入力!B56,"")</f>
        <v/>
      </c>
      <c r="E51" t="str">
        <f>IF(ISNUMBER(D51),個人種目入力!C56,"")</f>
        <v/>
      </c>
      <c r="F51" t="str">
        <f>IF(ISNUMBER(D51),個人種目入力!D56,"")</f>
        <v/>
      </c>
      <c r="G51" t="str">
        <f>IF(ISNUMBER(D51),個人種目入力!E56,"")</f>
        <v/>
      </c>
      <c r="H51" t="str">
        <f>IF(ISNUMBER(D51),個人種目入力!G56,"")</f>
        <v/>
      </c>
      <c r="I51" t="str">
        <f>IF(ISNUMBER(D51),個人種目入力!H56,"")</f>
        <v/>
      </c>
      <c r="K51">
        <f t="shared" si="38"/>
        <v>50</v>
      </c>
      <c r="L51" t="str">
        <f t="shared" si="39"/>
        <v/>
      </c>
      <c r="M51" t="str">
        <f t="shared" si="40"/>
        <v/>
      </c>
      <c r="N51" t="str">
        <f t="shared" si="41"/>
        <v/>
      </c>
      <c r="O51" t="str">
        <f t="shared" si="42"/>
        <v/>
      </c>
      <c r="P51" t="str">
        <f t="shared" si="43"/>
        <v/>
      </c>
      <c r="Q51" t="str">
        <f t="shared" si="44"/>
        <v/>
      </c>
      <c r="R51" t="str">
        <f t="shared" si="44"/>
        <v/>
      </c>
      <c r="S51" t="str">
        <f t="shared" si="44"/>
        <v/>
      </c>
      <c r="T51" t="str">
        <f t="shared" si="45"/>
        <v/>
      </c>
      <c r="U51" t="str">
        <f t="shared" si="45"/>
        <v/>
      </c>
      <c r="W51" s="69" t="str">
        <f>IF(ISERR(SMALL($L$2:$L$51,50)),"",(SMALL($L$2:$L$51,50)))</f>
        <v/>
      </c>
      <c r="X51" s="69" t="str">
        <f t="shared" si="13"/>
        <v/>
      </c>
      <c r="Y51" s="69" t="str">
        <f t="shared" si="14"/>
        <v/>
      </c>
      <c r="Z51" s="69" t="str">
        <f t="shared" si="15"/>
        <v/>
      </c>
      <c r="AA51" s="69" t="str">
        <f t="shared" si="16"/>
        <v/>
      </c>
      <c r="AB51" s="69" t="str">
        <f t="shared" si="17"/>
        <v/>
      </c>
      <c r="AC51" s="69" t="str">
        <f t="shared" si="18"/>
        <v/>
      </c>
      <c r="AD51" s="69" t="str">
        <f t="shared" si="19"/>
        <v/>
      </c>
      <c r="AE51" s="69" t="str">
        <f t="shared" si="20"/>
        <v/>
      </c>
      <c r="AF51" s="69" t="str">
        <f t="shared" si="21"/>
        <v/>
      </c>
      <c r="AH51" t="str">
        <f>IF(AK51="","",IF(COUNTIF($AK$2:AK51,AK51)=1,MAX($AH$2:AH50)+1,INDEX($AH$2:AH50,MATCH(AK51,$AK$2:AK50,0),1)))</f>
        <v/>
      </c>
      <c r="AI51" t="str">
        <f>IF(AK51="","",COUNTIF($AK$2:AK51,AK51))</f>
        <v/>
      </c>
      <c r="AJ51" t="str">
        <f t="shared" si="22"/>
        <v/>
      </c>
      <c r="AK51" t="str">
        <f>IF(個人種目入力!F56="男",個人種目入力!B56,"")</f>
        <v/>
      </c>
      <c r="AL51" t="str">
        <f>IF(ISNUMBER(AK51),個人種目入力!C56,"")</f>
        <v/>
      </c>
      <c r="AM51" t="str">
        <f>IF(ISNUMBER(AK51),個人種目入力!D56,"")</f>
        <v/>
      </c>
      <c r="AN51" t="str">
        <f>IF(ISNUMBER(AK51),個人種目入力!E56,"")</f>
        <v/>
      </c>
      <c r="AO51" t="str">
        <f>IF(ISNUMBER(AK51),個人種目入力!G56,"")</f>
        <v/>
      </c>
      <c r="AP51" t="str">
        <f>IF(ISNUMBER(AK51),個人種目入力!H56,"")</f>
        <v/>
      </c>
      <c r="AR51">
        <f t="shared" si="46"/>
        <v>50</v>
      </c>
      <c r="AS51" t="str">
        <f t="shared" si="49"/>
        <v/>
      </c>
      <c r="AT51" t="str">
        <f t="shared" si="50"/>
        <v/>
      </c>
      <c r="AU51" t="str">
        <f t="shared" si="51"/>
        <v/>
      </c>
      <c r="AV51" t="str">
        <f t="shared" si="52"/>
        <v/>
      </c>
      <c r="AW51" t="str">
        <f t="shared" si="53"/>
        <v/>
      </c>
      <c r="AX51" t="str">
        <f t="shared" si="55"/>
        <v/>
      </c>
      <c r="AY51" t="str">
        <f t="shared" si="55"/>
        <v/>
      </c>
      <c r="AZ51" t="str">
        <f t="shared" si="55"/>
        <v/>
      </c>
      <c r="BA51" t="str">
        <f t="shared" si="54"/>
        <v/>
      </c>
      <c r="BB51" t="str">
        <f t="shared" si="54"/>
        <v/>
      </c>
      <c r="BD51" s="69" t="str">
        <f>IF(ISERR(SMALL($AS$2:$AS$51,50)),"",(SMALL($AS$2:$AS$51,50)))</f>
        <v/>
      </c>
      <c r="BE51" s="69" t="str">
        <f t="shared" si="28"/>
        <v/>
      </c>
      <c r="BF51" s="69" t="str">
        <f t="shared" si="29"/>
        <v/>
      </c>
      <c r="BG51" s="69" t="str">
        <f t="shared" si="30"/>
        <v/>
      </c>
      <c r="BH51" s="69" t="str">
        <f t="shared" si="31"/>
        <v/>
      </c>
      <c r="BI51" s="69" t="str">
        <f t="shared" si="32"/>
        <v/>
      </c>
      <c r="BJ51" s="69" t="str">
        <f t="shared" si="33"/>
        <v/>
      </c>
      <c r="BK51" s="69" t="str">
        <f t="shared" si="34"/>
        <v/>
      </c>
      <c r="BL51" s="69" t="str">
        <f t="shared" si="35"/>
        <v/>
      </c>
      <c r="BM51" s="69" t="str">
        <f t="shared" si="36"/>
        <v/>
      </c>
    </row>
    <row r="52" spans="1:65" x14ac:dyDescent="0.15">
      <c r="A52" t="str">
        <f>IF(D52="","",IF(COUNTIF($D$2:D52,D52)=1,MAX($A$2:A51)+1,INDEX($A$2:A51,MATCH(D52,$D$2:D51,0),1)))</f>
        <v/>
      </c>
      <c r="B52" t="str">
        <f>IF(D52="","",COUNTIF($D$2:D52,D52))</f>
        <v/>
      </c>
      <c r="C52" t="str">
        <f t="shared" ref="C52:C74" si="56">A52&amp;B52</f>
        <v/>
      </c>
      <c r="D52" t="str">
        <f>IF(個人種目入力!F57="女",個人種目入力!B57,"")</f>
        <v/>
      </c>
      <c r="E52" t="str">
        <f>IF(ISNUMBER(D52),個人種目入力!C57,"")</f>
        <v/>
      </c>
      <c r="F52" t="str">
        <f>IF(ISNUMBER(D52),個人種目入力!D57,"")</f>
        <v/>
      </c>
      <c r="G52" t="str">
        <f>IF(ISNUMBER(D52),個人種目入力!E57,"")</f>
        <v/>
      </c>
      <c r="I52" t="str">
        <f>IF(ISNUMBER(D52),個人種目入力!H57,"")</f>
        <v/>
      </c>
      <c r="W52" s="69" t="str">
        <f>IF(ISERR(SMALL($L$2:$L$51,50)),"",(SMALL($L$2:$L$51,50)))</f>
        <v/>
      </c>
      <c r="X52" s="69" t="str">
        <f t="shared" ref="X52:X57" si="57">IF(ISERROR(VLOOKUP($W52,$L$2:$U$51,2,FALSE)),"",VLOOKUP($W52,$L$2:$U$51,2,FALSE))</f>
        <v/>
      </c>
      <c r="Y52" s="69" t="str">
        <f t="shared" ref="Y52:Y57" si="58">IF(ISERROR(VLOOKUP($W52,$L$2:$U$51,3,FALSE)),"",VLOOKUP($W52,$L$2:$U$51,3,FALSE))</f>
        <v/>
      </c>
      <c r="Z52" s="69" t="str">
        <f t="shared" ref="Z52:Z57" si="59">IF(ISERROR(VLOOKUP($W52,$L$2:$U$51,4,FALSE)),"",VLOOKUP($W52,$L$2:$U$51,4,FALSE))</f>
        <v/>
      </c>
      <c r="AB52" s="69" t="str">
        <f t="shared" ref="AB52:AB57" si="60">IF(ISERROR(VLOOKUP($W52,$L$2:$U$51,5,FALSE)),"",VLOOKUP($W52,$L$2:$U$51,5,FALSE))</f>
        <v/>
      </c>
      <c r="AC52" s="69" t="str">
        <f t="shared" ref="AC52:AC57" si="61">IF(ISERROR(VLOOKUP($W52,$L$2:$U$51,6,FALSE)),"",VLOOKUP($W52,$L$2:$U$51,6,FALSE))</f>
        <v/>
      </c>
      <c r="AD52" s="69" t="str">
        <f t="shared" ref="AD52:AD57" si="62">IF(ISERROR(VLOOKUP($W52,$L$2:$U$51,7,FALSE)),"",VLOOKUP($W52,$L$2:$U$51,7,FALSE))</f>
        <v/>
      </c>
      <c r="AE52" s="69" t="str">
        <f t="shared" ref="AE52:AE57" si="63">IF(ISERROR(VLOOKUP($W52,$L$2:$U$51,8,FALSE)),"",VLOOKUP($W52,$L$2:$U$51,8,FALSE))</f>
        <v/>
      </c>
      <c r="AF52" s="69" t="str">
        <f t="shared" ref="AF52:AF57" si="64">IF(ISERROR(VLOOKUP($W52,$L$2:$U$51,9,FALSE)),"",VLOOKUP($W52,$L$2:$U$51,9,FALSE))</f>
        <v/>
      </c>
      <c r="AH52" t="str">
        <f>IF(AK52="","",IF(COUNTIF($AK$2:AK52,AK52)=1,MAX($AH$2:AH51)+1,INDEX($AH$2:AH51,MATCH(AK52,$AK$2:AK51,0),1)))</f>
        <v/>
      </c>
      <c r="AI52" t="str">
        <f>IF(AK52="","",COUNTIF($AK$2:AK52,AK52))</f>
        <v/>
      </c>
      <c r="AJ52" t="str">
        <f t="shared" ref="AJ52:AJ66" si="65">AH52&amp;AI52</f>
        <v/>
      </c>
      <c r="AK52" t="str">
        <f>IF(個人種目入力!F57="男",個人種目入力!B57,"")</f>
        <v/>
      </c>
      <c r="AL52" t="str">
        <f>IF(ISNUMBER(AK52),個人種目入力!C57,"")</f>
        <v/>
      </c>
      <c r="AM52" t="str">
        <f>IF(ISNUMBER(AK52),個人種目入力!D57,"")</f>
        <v/>
      </c>
      <c r="AN52" t="str">
        <f>IF(ISNUMBER(AK52),個人種目入力!E57,"")</f>
        <v/>
      </c>
      <c r="AP52" t="str">
        <f>IF(ISNUMBER(AK52),個人種目入力!H57,"")</f>
        <v/>
      </c>
      <c r="BD52" s="69" t="str">
        <f t="shared" ref="BD52:BD57" si="66">IF(ISERR(SMALL($AS$2:$AS$51,50)),"",(SMALL($AS$2:$AS$51,50)))</f>
        <v/>
      </c>
      <c r="BE52" s="69" t="str">
        <f t="shared" si="28"/>
        <v/>
      </c>
      <c r="BF52" s="69" t="str">
        <f t="shared" si="29"/>
        <v/>
      </c>
      <c r="BG52" s="69" t="str">
        <f t="shared" si="30"/>
        <v/>
      </c>
      <c r="BI52" s="69" t="str">
        <f t="shared" ref="BI7:BI57" si="67">IF(ISERROR(VLOOKUP($BD52,$AS$2:$BB$51,5,FALSE)),"",VLOOKUP($BD52,$AS$2:$BB$51,5,FALSE))</f>
        <v/>
      </c>
      <c r="BJ52" s="69" t="str">
        <f t="shared" ref="BJ7:BJ57" si="68">IF(ISERROR(VLOOKUP($BD52,$AS$2:$BB$51,6,FALSE)),"",VLOOKUP($BD52,$AS$2:$BB$51,6,FALSE))</f>
        <v/>
      </c>
      <c r="BK52" s="69" t="str">
        <f t="shared" ref="BK7:BK57" si="69">IF(ISERROR(VLOOKUP($BD52,$AS$2:$BB$51,7,FALSE)),"",VLOOKUP($BD52,$AS$2:$BB$51,7,FALSE))</f>
        <v/>
      </c>
      <c r="BL52" s="69" t="str">
        <f t="shared" ref="BL7:BL57" si="70">IF(ISERROR(VLOOKUP($BD52,$AS$2:$BB$51,8,FALSE)),"",VLOOKUP($BD52,$AS$2:$BB$51,8,FALSE))</f>
        <v/>
      </c>
      <c r="BM52" s="69" t="str">
        <f t="shared" ref="BM7:BM57" si="71">IF(ISERROR(VLOOKUP($BD52,$AS$2:$BB$51,9,FALSE)),"",VLOOKUP($BD52,$AS$2:$BB$51,9,FALSE))</f>
        <v/>
      </c>
    </row>
    <row r="53" spans="1:65" x14ac:dyDescent="0.15">
      <c r="A53" t="str">
        <f>IF(D53="","",IF(COUNTIF($D$2:D53,D53)=1,MAX($A$2:A52)+1,INDEX($A$2:A52,MATCH(D53,$D$2:D52,0),1)))</f>
        <v/>
      </c>
      <c r="B53" t="str">
        <f>IF(D53="","",COUNTIF($D$2:D53,D53))</f>
        <v/>
      </c>
      <c r="C53" t="str">
        <f t="shared" si="56"/>
        <v/>
      </c>
      <c r="D53" t="str">
        <f>IF(個人種目入力!F58="女",個人種目入力!B58,"")</f>
        <v/>
      </c>
      <c r="E53" t="str">
        <f>IF(ISNUMBER(D53),個人種目入力!C58,"")</f>
        <v/>
      </c>
      <c r="F53" t="str">
        <f>IF(ISNUMBER(D53),個人種目入力!D58,"")</f>
        <v/>
      </c>
      <c r="G53" t="str">
        <f>IF(ISNUMBER(D53),個人種目入力!E58,"")</f>
        <v/>
      </c>
      <c r="I53" t="str">
        <f>IF(ISNUMBER(D53),個人種目入力!H58,"")</f>
        <v/>
      </c>
      <c r="W53" s="69" t="str">
        <f>IF(ISERR(SMALL($L$2:$L$51,50)),"",(SMALL($L$2:$L$51,50)))</f>
        <v/>
      </c>
      <c r="X53" s="69" t="str">
        <f t="shared" si="57"/>
        <v/>
      </c>
      <c r="Y53" s="69" t="str">
        <f t="shared" si="58"/>
        <v/>
      </c>
      <c r="Z53" s="69" t="str">
        <f t="shared" si="59"/>
        <v/>
      </c>
      <c r="AB53" s="69" t="str">
        <f t="shared" si="60"/>
        <v/>
      </c>
      <c r="AC53" s="69" t="str">
        <f t="shared" si="61"/>
        <v/>
      </c>
      <c r="AD53" s="69" t="str">
        <f t="shared" si="62"/>
        <v/>
      </c>
      <c r="AE53" s="69" t="str">
        <f t="shared" si="63"/>
        <v/>
      </c>
      <c r="AF53" s="69" t="str">
        <f t="shared" si="64"/>
        <v/>
      </c>
      <c r="AH53" t="str">
        <f>IF(AK53="","",IF(COUNTIF($AK$2:AK53,AK53)=1,MAX($AH$2:AH52)+1,INDEX($AH$2:AH52,MATCH(AK53,$AK$2:AK52,0),1)))</f>
        <v/>
      </c>
      <c r="AI53" t="str">
        <f>IF(AK53="","",COUNTIF($AK$2:AK53,AK53))</f>
        <v/>
      </c>
      <c r="AJ53" t="str">
        <f t="shared" si="65"/>
        <v/>
      </c>
      <c r="AK53" t="str">
        <f>IF(個人種目入力!F58="男",個人種目入力!B58,"")</f>
        <v/>
      </c>
      <c r="AL53" t="str">
        <f>IF(ISNUMBER(AK53),個人種目入力!C58,"")</f>
        <v/>
      </c>
      <c r="AM53" t="str">
        <f>IF(ISNUMBER(AK53),個人種目入力!D58,"")</f>
        <v/>
      </c>
      <c r="AN53" t="str">
        <f>IF(ISNUMBER(AK53),個人種目入力!E58,"")</f>
        <v/>
      </c>
      <c r="AP53" t="str">
        <f>IF(ISNUMBER(AK53),個人種目入力!H58,"")</f>
        <v/>
      </c>
      <c r="BD53" s="69" t="str">
        <f t="shared" si="66"/>
        <v/>
      </c>
      <c r="BE53" s="69" t="str">
        <f t="shared" si="28"/>
        <v/>
      </c>
      <c r="BF53" s="69" t="str">
        <f t="shared" si="29"/>
        <v/>
      </c>
      <c r="BG53" s="69" t="str">
        <f t="shared" si="30"/>
        <v/>
      </c>
      <c r="BI53" s="69" t="str">
        <f t="shared" si="67"/>
        <v/>
      </c>
      <c r="BJ53" s="69" t="str">
        <f t="shared" si="68"/>
        <v/>
      </c>
      <c r="BK53" s="69" t="str">
        <f t="shared" si="69"/>
        <v/>
      </c>
      <c r="BL53" s="69" t="str">
        <f t="shared" si="70"/>
        <v/>
      </c>
      <c r="BM53" s="69" t="str">
        <f t="shared" si="71"/>
        <v/>
      </c>
    </row>
    <row r="54" spans="1:65" x14ac:dyDescent="0.15">
      <c r="A54" t="str">
        <f>IF(D54="","",IF(COUNTIF($D$2:D54,D54)=1,MAX($A$2:A53)+1,INDEX($A$2:A53,MATCH(D54,$D$2:D53,0),1)))</f>
        <v/>
      </c>
      <c r="B54" t="str">
        <f>IF(D54="","",COUNTIF($D$2:D54,D54))</f>
        <v/>
      </c>
      <c r="C54" t="str">
        <f t="shared" si="56"/>
        <v/>
      </c>
      <c r="D54" t="str">
        <f>IF(個人種目入力!F59="女",個人種目入力!B59,"")</f>
        <v/>
      </c>
      <c r="E54" t="str">
        <f>IF(ISNUMBER(D54),個人種目入力!C59,"")</f>
        <v/>
      </c>
      <c r="F54" t="str">
        <f>IF(ISNUMBER(D54),個人種目入力!D59,"")</f>
        <v/>
      </c>
      <c r="G54" t="str">
        <f>IF(ISNUMBER(D54),個人種目入力!E59,"")</f>
        <v/>
      </c>
      <c r="I54" t="str">
        <f>IF(ISNUMBER(D54),個人種目入力!H59,"")</f>
        <v/>
      </c>
      <c r="W54" s="69" t="str">
        <f>IF(ISERR(SMALL($L$2:$L$51,50)),"",(SMALL($L$2:$L$51,50)))</f>
        <v/>
      </c>
      <c r="X54" s="69" t="str">
        <f t="shared" si="57"/>
        <v/>
      </c>
      <c r="Y54" s="69" t="str">
        <f t="shared" si="58"/>
        <v/>
      </c>
      <c r="Z54" s="69" t="str">
        <f t="shared" si="59"/>
        <v/>
      </c>
      <c r="AB54" s="69" t="str">
        <f t="shared" si="60"/>
        <v/>
      </c>
      <c r="AC54" s="69" t="str">
        <f t="shared" si="61"/>
        <v/>
      </c>
      <c r="AD54" s="69" t="str">
        <f t="shared" si="62"/>
        <v/>
      </c>
      <c r="AE54" s="69" t="str">
        <f t="shared" si="63"/>
        <v/>
      </c>
      <c r="AF54" s="69" t="str">
        <f t="shared" si="64"/>
        <v/>
      </c>
      <c r="AH54" t="str">
        <f>IF(AK54="","",IF(COUNTIF($AK$2:AK54,AK54)=1,MAX($AH$2:AH53)+1,INDEX($AH$2:AH53,MATCH(AK54,$AK$2:AK53,0),1)))</f>
        <v/>
      </c>
      <c r="AI54" t="str">
        <f>IF(AK54="","",COUNTIF($AK$2:AK54,AK54))</f>
        <v/>
      </c>
      <c r="AJ54" t="str">
        <f t="shared" si="65"/>
        <v/>
      </c>
      <c r="AK54" t="str">
        <f>IF(個人種目入力!F59="男",個人種目入力!B59,"")</f>
        <v/>
      </c>
      <c r="AL54" t="str">
        <f>IF(ISNUMBER(AK54),個人種目入力!C59,"")</f>
        <v/>
      </c>
      <c r="AM54" t="str">
        <f>IF(ISNUMBER(AK54),個人種目入力!D59,"")</f>
        <v/>
      </c>
      <c r="AN54" t="str">
        <f>IF(ISNUMBER(AK54),個人種目入力!E59,"")</f>
        <v/>
      </c>
      <c r="AP54" t="str">
        <f>IF(ISNUMBER(AK54),個人種目入力!H59,"")</f>
        <v/>
      </c>
      <c r="BD54" s="69" t="str">
        <f t="shared" si="66"/>
        <v/>
      </c>
      <c r="BE54" s="69" t="str">
        <f t="shared" si="28"/>
        <v/>
      </c>
      <c r="BF54" s="69" t="str">
        <f t="shared" si="29"/>
        <v/>
      </c>
      <c r="BG54" s="69" t="str">
        <f t="shared" si="30"/>
        <v/>
      </c>
      <c r="BI54" s="69" t="str">
        <f t="shared" si="67"/>
        <v/>
      </c>
      <c r="BJ54" s="69" t="str">
        <f t="shared" si="68"/>
        <v/>
      </c>
      <c r="BK54" s="69" t="str">
        <f t="shared" si="69"/>
        <v/>
      </c>
      <c r="BL54" s="69" t="str">
        <f t="shared" si="70"/>
        <v/>
      </c>
      <c r="BM54" s="69" t="str">
        <f t="shared" si="71"/>
        <v/>
      </c>
    </row>
    <row r="55" spans="1:65" x14ac:dyDescent="0.15">
      <c r="A55" t="str">
        <f>IF(D55="","",IF(COUNTIF($D$2:D55,D55)=1,MAX($A$2:A54)+1,INDEX($A$2:A54,MATCH(D55,$D$2:D54,0),1)))</f>
        <v/>
      </c>
      <c r="B55" t="str">
        <f>IF(D55="","",COUNTIF($D$2:D55,D55))</f>
        <v/>
      </c>
      <c r="C55" t="str">
        <f t="shared" si="56"/>
        <v/>
      </c>
      <c r="D55" t="str">
        <f>IF(個人種目入力!F60="女",個人種目入力!B60,"")</f>
        <v/>
      </c>
      <c r="E55" t="str">
        <f>IF(ISNUMBER(D55),個人種目入力!C60,"")</f>
        <v/>
      </c>
      <c r="F55" t="str">
        <f>IF(ISNUMBER(D55),個人種目入力!D60,"")</f>
        <v/>
      </c>
      <c r="G55" t="str">
        <f>IF(ISNUMBER(D55),個人種目入力!E60,"")</f>
        <v/>
      </c>
      <c r="I55" t="str">
        <f>IF(ISNUMBER(D55),個人種目入力!H60,"")</f>
        <v/>
      </c>
      <c r="W55" s="69" t="str">
        <f>IF(ISERR(SMALL($L$2:$L$51,50)),"",(SMALL($L$2:$L$51,50)))</f>
        <v/>
      </c>
      <c r="X55" s="69" t="str">
        <f t="shared" si="57"/>
        <v/>
      </c>
      <c r="Y55" s="69" t="str">
        <f t="shared" si="58"/>
        <v/>
      </c>
      <c r="Z55" s="69" t="str">
        <f t="shared" si="59"/>
        <v/>
      </c>
      <c r="AB55" s="69" t="str">
        <f t="shared" si="60"/>
        <v/>
      </c>
      <c r="AC55" s="69" t="str">
        <f t="shared" si="61"/>
        <v/>
      </c>
      <c r="AD55" s="69" t="str">
        <f t="shared" si="62"/>
        <v/>
      </c>
      <c r="AE55" s="69" t="str">
        <f t="shared" si="63"/>
        <v/>
      </c>
      <c r="AF55" s="69" t="str">
        <f t="shared" si="64"/>
        <v/>
      </c>
      <c r="AH55" t="str">
        <f>IF(AK55="","",IF(COUNTIF($AK$2:AK55,AK55)=1,MAX($AH$2:AH54)+1,INDEX($AH$2:AH54,MATCH(AK55,$AK$2:AK54,0),1)))</f>
        <v/>
      </c>
      <c r="AI55" t="str">
        <f>IF(AK55="","",COUNTIF($AK$2:AK55,AK55))</f>
        <v/>
      </c>
      <c r="AJ55" t="str">
        <f t="shared" si="65"/>
        <v/>
      </c>
      <c r="AK55" t="str">
        <f>IF(個人種目入力!F60="男",個人種目入力!B60,"")</f>
        <v/>
      </c>
      <c r="AL55" t="str">
        <f>IF(ISNUMBER(AK55),個人種目入力!C60,"")</f>
        <v/>
      </c>
      <c r="AM55" t="str">
        <f>IF(ISNUMBER(AK55),個人種目入力!D60,"")</f>
        <v/>
      </c>
      <c r="AN55" t="str">
        <f>IF(ISNUMBER(AK55),個人種目入力!E60,"")</f>
        <v/>
      </c>
      <c r="AP55" t="str">
        <f>IF(ISNUMBER(AK55),個人種目入力!H60,"")</f>
        <v/>
      </c>
      <c r="BD55" s="69" t="str">
        <f t="shared" si="66"/>
        <v/>
      </c>
      <c r="BE55" s="69" t="str">
        <f t="shared" si="28"/>
        <v/>
      </c>
      <c r="BF55" s="69" t="str">
        <f t="shared" si="29"/>
        <v/>
      </c>
      <c r="BG55" s="69" t="str">
        <f t="shared" si="30"/>
        <v/>
      </c>
      <c r="BI55" s="69" t="str">
        <f t="shared" si="67"/>
        <v/>
      </c>
      <c r="BJ55" s="69" t="str">
        <f t="shared" si="68"/>
        <v/>
      </c>
      <c r="BK55" s="69" t="str">
        <f t="shared" si="69"/>
        <v/>
      </c>
      <c r="BL55" s="69" t="str">
        <f t="shared" si="70"/>
        <v/>
      </c>
      <c r="BM55" s="69" t="str">
        <f t="shared" si="71"/>
        <v/>
      </c>
    </row>
    <row r="56" spans="1:65" x14ac:dyDescent="0.15">
      <c r="A56" t="str">
        <f>IF(D56="","",IF(COUNTIF($D$2:D56,D56)=1,MAX($A$2:A55)+1,INDEX($A$2:A55,MATCH(D56,$D$2:D55,0),1)))</f>
        <v/>
      </c>
      <c r="B56" t="str">
        <f>IF(D56="","",COUNTIF($D$2:D56,D56))</f>
        <v/>
      </c>
      <c r="C56" t="str">
        <f t="shared" si="56"/>
        <v/>
      </c>
      <c r="D56" t="str">
        <f>IF(個人種目入力!F61="女",個人種目入力!B61,"")</f>
        <v/>
      </c>
      <c r="E56" t="str">
        <f>IF(ISNUMBER(D56),個人種目入力!C61,"")</f>
        <v/>
      </c>
      <c r="F56" t="str">
        <f>IF(ISNUMBER(D56),個人種目入力!D61,"")</f>
        <v/>
      </c>
      <c r="G56" t="str">
        <f>IF(ISNUMBER(D56),個人種目入力!E61,"")</f>
        <v/>
      </c>
      <c r="I56" t="str">
        <f>IF(ISNUMBER(D56),個人種目入力!H61,"")</f>
        <v/>
      </c>
      <c r="W56" s="69" t="str">
        <f>IF(ISERR(SMALL($L$2:$L$51,50)),"",(SMALL($L$2:$L$51,50)))</f>
        <v/>
      </c>
      <c r="X56" s="69" t="str">
        <f t="shared" si="57"/>
        <v/>
      </c>
      <c r="Y56" s="69" t="str">
        <f t="shared" si="58"/>
        <v/>
      </c>
      <c r="Z56" s="69" t="str">
        <f t="shared" si="59"/>
        <v/>
      </c>
      <c r="AB56" s="69" t="str">
        <f t="shared" si="60"/>
        <v/>
      </c>
      <c r="AC56" s="69" t="str">
        <f t="shared" si="61"/>
        <v/>
      </c>
      <c r="AD56" s="69" t="str">
        <f t="shared" si="62"/>
        <v/>
      </c>
      <c r="AE56" s="69" t="str">
        <f t="shared" si="63"/>
        <v/>
      </c>
      <c r="AF56" s="69" t="str">
        <f t="shared" si="64"/>
        <v/>
      </c>
      <c r="AH56" t="str">
        <f>IF(AK56="","",IF(COUNTIF($AK$2:AK56,AK56)=1,MAX($AH$2:AH55)+1,INDEX($AH$2:AH55,MATCH(AK56,$AK$2:AK55,0),1)))</f>
        <v/>
      </c>
      <c r="AI56" t="str">
        <f>IF(AK56="","",COUNTIF($AK$2:AK56,AK56))</f>
        <v/>
      </c>
      <c r="AJ56" t="str">
        <f t="shared" si="65"/>
        <v/>
      </c>
      <c r="AK56" t="str">
        <f>IF(個人種目入力!F61="男",個人種目入力!B61,"")</f>
        <v/>
      </c>
      <c r="AL56" t="str">
        <f>IF(ISNUMBER(AK56),個人種目入力!C61,"")</f>
        <v/>
      </c>
      <c r="AM56" t="str">
        <f>IF(ISNUMBER(AK56),個人種目入力!D61,"")</f>
        <v/>
      </c>
      <c r="AN56" t="str">
        <f>IF(ISNUMBER(AK56),個人種目入力!E61,"")</f>
        <v/>
      </c>
      <c r="AP56" t="str">
        <f>IF(ISNUMBER(AK56),個人種目入力!H61,"")</f>
        <v/>
      </c>
      <c r="BD56" s="69" t="str">
        <f t="shared" si="66"/>
        <v/>
      </c>
      <c r="BE56" s="69" t="str">
        <f t="shared" si="28"/>
        <v/>
      </c>
      <c r="BF56" s="69" t="str">
        <f t="shared" si="29"/>
        <v/>
      </c>
      <c r="BG56" s="69" t="str">
        <f t="shared" si="30"/>
        <v/>
      </c>
      <c r="BI56" s="69" t="str">
        <f t="shared" si="67"/>
        <v/>
      </c>
      <c r="BJ56" s="69" t="str">
        <f t="shared" si="68"/>
        <v/>
      </c>
      <c r="BK56" s="69" t="str">
        <f t="shared" si="69"/>
        <v/>
      </c>
      <c r="BL56" s="69" t="str">
        <f t="shared" si="70"/>
        <v/>
      </c>
      <c r="BM56" s="69" t="str">
        <f t="shared" si="71"/>
        <v/>
      </c>
    </row>
    <row r="57" spans="1:65" x14ac:dyDescent="0.15">
      <c r="A57" t="str">
        <f>IF(D57="","",IF(COUNTIF($D$2:D57,D57)=1,MAX($A$2:A56)+1,INDEX($A$2:A56,MATCH(D57,$D$2:D56,0),1)))</f>
        <v/>
      </c>
      <c r="B57" t="str">
        <f>IF(D57="","",COUNTIF($D$2:D57,D57))</f>
        <v/>
      </c>
      <c r="C57" t="str">
        <f t="shared" si="56"/>
        <v/>
      </c>
      <c r="D57" t="str">
        <f>IF(個人種目入力!F62="女",個人種目入力!B62,"")</f>
        <v/>
      </c>
      <c r="E57" t="str">
        <f>IF(ISNUMBER(D57),個人種目入力!C62,"")</f>
        <v/>
      </c>
      <c r="F57" t="str">
        <f>IF(ISNUMBER(D57),個人種目入力!D62,"")</f>
        <v/>
      </c>
      <c r="G57" t="str">
        <f>IF(ISNUMBER(D57),個人種目入力!E62,"")</f>
        <v/>
      </c>
      <c r="I57" t="str">
        <f>IF(ISNUMBER(D57),個人種目入力!H62,"")</f>
        <v/>
      </c>
      <c r="W57" s="69" t="str">
        <f>IF(ISERR(SMALL($L$2:$L$51,50)),"",(SMALL($L$2:$L$51,50)))</f>
        <v/>
      </c>
      <c r="X57" s="69" t="str">
        <f t="shared" si="57"/>
        <v/>
      </c>
      <c r="Y57" s="69" t="str">
        <f t="shared" si="58"/>
        <v/>
      </c>
      <c r="Z57" s="69" t="str">
        <f t="shared" si="59"/>
        <v/>
      </c>
      <c r="AB57" s="69" t="str">
        <f t="shared" si="60"/>
        <v/>
      </c>
      <c r="AC57" s="69" t="str">
        <f t="shared" si="61"/>
        <v/>
      </c>
      <c r="AD57" s="69" t="str">
        <f t="shared" si="62"/>
        <v/>
      </c>
      <c r="AE57" s="69" t="str">
        <f t="shared" si="63"/>
        <v/>
      </c>
      <c r="AF57" s="69" t="str">
        <f t="shared" si="64"/>
        <v/>
      </c>
      <c r="AH57" t="str">
        <f>IF(AK57="","",IF(COUNTIF($AK$2:AK57,AK57)=1,MAX($AH$2:AH56)+1,INDEX($AH$2:AH56,MATCH(AK57,$AK$2:AK56,0),1)))</f>
        <v/>
      </c>
      <c r="AI57" t="str">
        <f>IF(AK57="","",COUNTIF($AK$2:AK57,AK57))</f>
        <v/>
      </c>
      <c r="AJ57" t="str">
        <f t="shared" si="65"/>
        <v/>
      </c>
      <c r="AK57" t="str">
        <f>IF(個人種目入力!F62="男",個人種目入力!B62,"")</f>
        <v/>
      </c>
      <c r="AL57" t="str">
        <f>IF(ISNUMBER(AK57),個人種目入力!C62,"")</f>
        <v/>
      </c>
      <c r="AM57" t="str">
        <f>IF(ISNUMBER(AK57),個人種目入力!D62,"")</f>
        <v/>
      </c>
      <c r="AN57" t="str">
        <f>IF(ISNUMBER(AK57),個人種目入力!E62,"")</f>
        <v/>
      </c>
      <c r="AP57" t="str">
        <f>IF(ISNUMBER(AK57),個人種目入力!H62,"")</f>
        <v/>
      </c>
      <c r="BD57" s="69" t="str">
        <f t="shared" si="66"/>
        <v/>
      </c>
      <c r="BE57" s="69" t="str">
        <f t="shared" si="28"/>
        <v/>
      </c>
      <c r="BF57" s="69" t="str">
        <f t="shared" si="29"/>
        <v/>
      </c>
      <c r="BG57" s="69" t="str">
        <f t="shared" si="30"/>
        <v/>
      </c>
      <c r="BI57" s="69" t="str">
        <f t="shared" si="67"/>
        <v/>
      </c>
      <c r="BJ57" s="69" t="str">
        <f t="shared" si="68"/>
        <v/>
      </c>
      <c r="BK57" s="69" t="str">
        <f t="shared" si="69"/>
        <v/>
      </c>
      <c r="BL57" s="69" t="str">
        <f t="shared" si="70"/>
        <v/>
      </c>
      <c r="BM57" s="69" t="str">
        <f t="shared" si="71"/>
        <v/>
      </c>
    </row>
    <row r="58" spans="1:65" x14ac:dyDescent="0.15">
      <c r="A58" t="str">
        <f>IF(D58="","",IF(COUNTIF($D$2:D58,D58)=1,MAX($A$2:A57)+1,INDEX($A$2:A57,MATCH(D58,$D$2:D57,0),1)))</f>
        <v/>
      </c>
      <c r="B58" t="str">
        <f>IF(D58="","",COUNTIF($D$2:D58,D58))</f>
        <v/>
      </c>
      <c r="C58" t="str">
        <f t="shared" si="56"/>
        <v/>
      </c>
      <c r="D58" t="str">
        <f>IF(個人種目入力!F63="女",個人種目入力!B63,"")</f>
        <v/>
      </c>
      <c r="E58" t="str">
        <f>IF(ISNUMBER(D58),個人種目入力!C63,"")</f>
        <v/>
      </c>
      <c r="F58" t="str">
        <f>IF(ISNUMBER(D58),個人種目入力!D63,"")</f>
        <v/>
      </c>
      <c r="G58" t="str">
        <f>IF(ISNUMBER(D58),個人種目入力!E63,"")</f>
        <v/>
      </c>
      <c r="I58" t="str">
        <f>IF(ISNUMBER(D58),個人種目入力!H63,"")</f>
        <v/>
      </c>
      <c r="AH58" t="str">
        <f>IF(AK58="","",IF(COUNTIF($AK$2:AK58,AK58)=1,MAX($AH$2:AH57)+1,INDEX($AH$2:AH57,MATCH(AK58,$AK$2:AK57,0),1)))</f>
        <v/>
      </c>
      <c r="AI58" t="str">
        <f>IF(AK58="","",COUNTIF($AK$2:AK58,AK58))</f>
        <v/>
      </c>
      <c r="AJ58" t="str">
        <f t="shared" si="65"/>
        <v/>
      </c>
      <c r="AK58" t="str">
        <f>IF(個人種目入力!F63="男",個人種目入力!B63,"")</f>
        <v/>
      </c>
      <c r="AL58" t="str">
        <f>IF(ISNUMBER(AK58),個人種目入力!C63,"")</f>
        <v/>
      </c>
      <c r="AM58" t="str">
        <f>IF(ISNUMBER(AK58),個人種目入力!D63,"")</f>
        <v/>
      </c>
      <c r="AN58" t="str">
        <f>IF(ISNUMBER(AK58),個人種目入力!E63,"")</f>
        <v/>
      </c>
      <c r="AP58" t="str">
        <f>IF(ISNUMBER(AK58),個人種目入力!H63,"")</f>
        <v/>
      </c>
    </row>
    <row r="59" spans="1:65" x14ac:dyDescent="0.15">
      <c r="A59" t="str">
        <f>IF(D59="","",IF(COUNTIF($D$2:D59,D59)=1,MAX($A$2:A58)+1,INDEX($A$2:A58,MATCH(D59,$D$2:D58,0),1)))</f>
        <v/>
      </c>
      <c r="B59" t="str">
        <f>IF(D59="","",COUNTIF($D$2:D59,D59))</f>
        <v/>
      </c>
      <c r="C59" t="str">
        <f t="shared" si="56"/>
        <v/>
      </c>
      <c r="D59" t="str">
        <f>IF(個人種目入力!F64="女",個人種目入力!B64,"")</f>
        <v/>
      </c>
      <c r="E59" t="str">
        <f>IF(ISNUMBER(D59),個人種目入力!C64,"")</f>
        <v/>
      </c>
      <c r="F59" t="str">
        <f>IF(ISNUMBER(D59),個人種目入力!D64,"")</f>
        <v/>
      </c>
      <c r="G59" t="str">
        <f>IF(ISNUMBER(D59),個人種目入力!E64,"")</f>
        <v/>
      </c>
      <c r="I59" t="str">
        <f>IF(ISNUMBER(D59),個人種目入力!H64,"")</f>
        <v/>
      </c>
      <c r="AH59" t="str">
        <f>IF(AK59="","",IF(COUNTIF($AK$2:AK59,AK59)=1,MAX($AH$2:AH58)+1,INDEX($AH$2:AH58,MATCH(AK59,$AK$2:AK58,0),1)))</f>
        <v/>
      </c>
      <c r="AI59" t="str">
        <f>IF(AK59="","",COUNTIF($AK$2:AK59,AK59))</f>
        <v/>
      </c>
      <c r="AJ59" t="str">
        <f t="shared" si="65"/>
        <v/>
      </c>
      <c r="AK59" t="str">
        <f>IF(個人種目入力!F64="男",個人種目入力!B64,"")</f>
        <v/>
      </c>
      <c r="AL59" t="str">
        <f>IF(ISNUMBER(AK59),個人種目入力!C64,"")</f>
        <v/>
      </c>
      <c r="AM59" t="str">
        <f>IF(ISNUMBER(AK59),個人種目入力!D64,"")</f>
        <v/>
      </c>
      <c r="AN59" t="str">
        <f>IF(ISNUMBER(AK59),個人種目入力!E64,"")</f>
        <v/>
      </c>
      <c r="AP59" t="str">
        <f>IF(ISNUMBER(AK59),個人種目入力!H64,"")</f>
        <v/>
      </c>
    </row>
    <row r="60" spans="1:65" x14ac:dyDescent="0.15">
      <c r="A60" t="str">
        <f>IF(D60="","",IF(COUNTIF($D$2:D60,D60)=1,MAX($A$2:A59)+1,INDEX($A$2:A59,MATCH(D60,$D$2:D59,0),1)))</f>
        <v/>
      </c>
      <c r="B60" t="str">
        <f>IF(D60="","",COUNTIF($D$2:D60,D60))</f>
        <v/>
      </c>
      <c r="C60" t="str">
        <f t="shared" si="56"/>
        <v/>
      </c>
      <c r="D60" t="str">
        <f>IF(個人種目入力!F65="女",個人種目入力!B65,"")</f>
        <v/>
      </c>
      <c r="E60" t="str">
        <f>IF(ISNUMBER(D60),個人種目入力!C65,"")</f>
        <v/>
      </c>
      <c r="F60" t="str">
        <f>IF(ISNUMBER(D60),個人種目入力!D65,"")</f>
        <v/>
      </c>
      <c r="G60" t="str">
        <f>IF(ISNUMBER(D60),個人種目入力!E65,"")</f>
        <v/>
      </c>
      <c r="I60" t="str">
        <f>IF(ISNUMBER(D60),個人種目入力!H65,"")</f>
        <v/>
      </c>
      <c r="AH60" t="str">
        <f>IF(AK60="","",IF(COUNTIF($AK$2:AK60,AK60)=1,MAX($AH$2:AH59)+1,INDEX($AH$2:AH59,MATCH(AK60,$AK$2:AK59,0),1)))</f>
        <v/>
      </c>
      <c r="AI60" t="str">
        <f>IF(AK60="","",COUNTIF($AK$2:AK60,AK60))</f>
        <v/>
      </c>
      <c r="AJ60" t="str">
        <f t="shared" si="65"/>
        <v/>
      </c>
      <c r="AK60" t="str">
        <f>IF(個人種目入力!F65="男",個人種目入力!B65,"")</f>
        <v/>
      </c>
      <c r="AL60" t="str">
        <f>IF(ISNUMBER(AK60),個人種目入力!C65,"")</f>
        <v/>
      </c>
      <c r="AM60" t="str">
        <f>IF(ISNUMBER(AK60),個人種目入力!D65,"")</f>
        <v/>
      </c>
      <c r="AN60" t="str">
        <f>IF(ISNUMBER(AK60),個人種目入力!E65,"")</f>
        <v/>
      </c>
      <c r="AP60" t="str">
        <f>IF(ISNUMBER(AK60),個人種目入力!H65,"")</f>
        <v/>
      </c>
    </row>
    <row r="61" spans="1:65" x14ac:dyDescent="0.15">
      <c r="A61" t="str">
        <f>IF(D61="","",IF(COUNTIF($D$2:D61,D61)=1,MAX($A$2:A60)+1,INDEX($A$2:A60,MATCH(D61,$D$2:D60,0),1)))</f>
        <v/>
      </c>
      <c r="B61" t="str">
        <f>IF(D61="","",COUNTIF($D$2:D61,D61))</f>
        <v/>
      </c>
      <c r="C61" t="str">
        <f t="shared" si="56"/>
        <v/>
      </c>
      <c r="D61" t="str">
        <f>IF(個人種目入力!F66="女",個人種目入力!B66,"")</f>
        <v/>
      </c>
      <c r="E61" t="str">
        <f>IF(ISNUMBER(D61),個人種目入力!C66,"")</f>
        <v/>
      </c>
      <c r="F61" t="str">
        <f>IF(ISNUMBER(D61),個人種目入力!D66,"")</f>
        <v/>
      </c>
      <c r="G61" t="str">
        <f>IF(ISNUMBER(D61),個人種目入力!E66,"")</f>
        <v/>
      </c>
      <c r="I61" t="str">
        <f>IF(ISNUMBER(D61),個人種目入力!H66,"")</f>
        <v/>
      </c>
      <c r="AH61" t="str">
        <f>IF(AK61="","",IF(COUNTIF($AK$2:AK61,AK61)=1,MAX($AH$2:AH60)+1,INDEX($AH$2:AH60,MATCH(AK61,$AK$2:AK60,0),1)))</f>
        <v/>
      </c>
      <c r="AI61" t="str">
        <f>IF(AK61="","",COUNTIF($AK$2:AK61,AK61))</f>
        <v/>
      </c>
      <c r="AJ61" t="str">
        <f t="shared" si="65"/>
        <v/>
      </c>
      <c r="AK61" t="str">
        <f>IF(個人種目入力!F66="男",個人種目入力!B66,"")</f>
        <v/>
      </c>
      <c r="AL61" t="str">
        <f>IF(ISNUMBER(AK61),個人種目入力!C66,"")</f>
        <v/>
      </c>
      <c r="AM61" t="str">
        <f>IF(ISNUMBER(AK61),個人種目入力!D66,"")</f>
        <v/>
      </c>
      <c r="AN61" t="str">
        <f>IF(ISNUMBER(AK61),個人種目入力!E66,"")</f>
        <v/>
      </c>
      <c r="AP61" t="str">
        <f>IF(ISNUMBER(AK61),個人種目入力!H66,"")</f>
        <v/>
      </c>
    </row>
    <row r="62" spans="1:65" x14ac:dyDescent="0.15">
      <c r="A62" t="str">
        <f>IF(D62="","",IF(COUNTIF($D$2:D62,D62)=1,MAX($A$2:A61)+1,INDEX($A$2:A61,MATCH(D62,$D$2:D61,0),1)))</f>
        <v/>
      </c>
      <c r="B62" t="str">
        <f>IF(D62="","",COUNTIF($D$2:D62,D62))</f>
        <v/>
      </c>
      <c r="C62" t="str">
        <f t="shared" si="56"/>
        <v/>
      </c>
      <c r="D62" t="str">
        <f>IF(個人種目入力!F67="女",個人種目入力!B67,"")</f>
        <v/>
      </c>
      <c r="E62" t="str">
        <f>IF(ISNUMBER(D62),個人種目入力!C67,"")</f>
        <v/>
      </c>
      <c r="F62" t="str">
        <f>IF(ISNUMBER(D62),個人種目入力!D67,"")</f>
        <v/>
      </c>
      <c r="G62" t="str">
        <f>IF(ISNUMBER(D62),個人種目入力!E67,"")</f>
        <v/>
      </c>
      <c r="I62" t="str">
        <f>IF(ISNUMBER(D62),個人種目入力!H67,"")</f>
        <v/>
      </c>
      <c r="AH62" t="str">
        <f>IF(AK62="","",IF(COUNTIF($AK$2:AK62,AK62)=1,MAX($AH$2:AH61)+1,INDEX($AH$2:AH61,MATCH(AK62,$AK$2:AK61,0),1)))</f>
        <v/>
      </c>
      <c r="AI62" t="str">
        <f>IF(AK62="","",COUNTIF($AK$2:AK62,AK62))</f>
        <v/>
      </c>
      <c r="AJ62" t="str">
        <f t="shared" si="65"/>
        <v/>
      </c>
      <c r="AK62" t="str">
        <f>IF(個人種目入力!F67="男",個人種目入力!B67,"")</f>
        <v/>
      </c>
      <c r="AL62" t="str">
        <f>IF(ISNUMBER(AK62),個人種目入力!C67,"")</f>
        <v/>
      </c>
      <c r="AM62" t="str">
        <f>IF(ISNUMBER(AK62),個人種目入力!D67,"")</f>
        <v/>
      </c>
      <c r="AN62" t="str">
        <f>IF(ISNUMBER(AK62),個人種目入力!E67,"")</f>
        <v/>
      </c>
      <c r="AP62" t="str">
        <f>IF(ISNUMBER(AK62),個人種目入力!H67,"")</f>
        <v/>
      </c>
    </row>
    <row r="63" spans="1:65" x14ac:dyDescent="0.15">
      <c r="A63" t="str">
        <f>IF(D63="","",IF(COUNTIF($D$2:D63,D63)=1,MAX($A$2:A62)+1,INDEX($A$2:A62,MATCH(D63,$D$2:D62,0),1)))</f>
        <v/>
      </c>
      <c r="B63" t="str">
        <f>IF(D63="","",COUNTIF($D$2:D63,D63))</f>
        <v/>
      </c>
      <c r="C63" t="str">
        <f t="shared" si="56"/>
        <v/>
      </c>
      <c r="D63" t="str">
        <f>IF(個人種目入力!F68="女",個人種目入力!B68,"")</f>
        <v/>
      </c>
      <c r="E63" t="str">
        <f>IF(ISNUMBER(D63),個人種目入力!C68,"")</f>
        <v/>
      </c>
      <c r="F63" t="str">
        <f>IF(ISNUMBER(D63),個人種目入力!D68,"")</f>
        <v/>
      </c>
      <c r="G63" t="str">
        <f>IF(ISNUMBER(D63),個人種目入力!E68,"")</f>
        <v/>
      </c>
      <c r="I63" t="str">
        <f>IF(ISNUMBER(D63),個人種目入力!H68,"")</f>
        <v/>
      </c>
      <c r="AH63" t="str">
        <f>IF(AK63="","",IF(COUNTIF($AK$2:AK63,AK63)=1,MAX($AH$2:AH62)+1,INDEX($AH$2:AH62,MATCH(AK63,$AK$2:AK62,0),1)))</f>
        <v/>
      </c>
      <c r="AI63" t="str">
        <f>IF(AK63="","",COUNTIF($AK$2:AK63,AK63))</f>
        <v/>
      </c>
      <c r="AJ63" t="str">
        <f t="shared" si="65"/>
        <v/>
      </c>
      <c r="AK63" t="str">
        <f>IF(個人種目入力!F68="男",個人種目入力!B68,"")</f>
        <v/>
      </c>
      <c r="AL63" t="str">
        <f>IF(ISNUMBER(AK63),個人種目入力!C68,"")</f>
        <v/>
      </c>
      <c r="AM63" t="str">
        <f>IF(ISNUMBER(AK63),個人種目入力!D68,"")</f>
        <v/>
      </c>
      <c r="AN63" t="str">
        <f>IF(ISNUMBER(AK63),個人種目入力!E68,"")</f>
        <v/>
      </c>
      <c r="AP63" t="str">
        <f>IF(ISNUMBER(AK63),個人種目入力!H68,"")</f>
        <v/>
      </c>
    </row>
    <row r="64" spans="1:65" x14ac:dyDescent="0.15">
      <c r="A64" t="str">
        <f>IF(D64="","",IF(COUNTIF($D$2:D64,D64)=1,MAX($A$2:A63)+1,INDEX($A$2:A63,MATCH(D64,$D$2:D63,0),1)))</f>
        <v/>
      </c>
      <c r="B64" t="str">
        <f>IF(D64="","",COUNTIF($D$2:D64,D64))</f>
        <v/>
      </c>
      <c r="C64" t="str">
        <f t="shared" si="56"/>
        <v/>
      </c>
      <c r="D64" t="str">
        <f>IF(個人種目入力!F69="女",個人種目入力!B69,"")</f>
        <v/>
      </c>
      <c r="E64" t="str">
        <f>IF(ISNUMBER(D64),個人種目入力!C69,"")</f>
        <v/>
      </c>
      <c r="F64" t="str">
        <f>IF(ISNUMBER(D64),個人種目入力!D69,"")</f>
        <v/>
      </c>
      <c r="G64" t="str">
        <f>IF(ISNUMBER(D64),個人種目入力!E69,"")</f>
        <v/>
      </c>
      <c r="I64" t="str">
        <f>IF(ISNUMBER(D64),個人種目入力!H69,"")</f>
        <v/>
      </c>
      <c r="AH64" t="str">
        <f>IF(AK64="","",IF(COUNTIF($AK$2:AK64,AK64)=1,MAX($AH$2:AH63)+1,INDEX($AH$2:AH63,MATCH(AK64,$AK$2:AK63,0),1)))</f>
        <v/>
      </c>
      <c r="AI64" t="str">
        <f>IF(AK64="","",COUNTIF($AK$2:AK64,AK64))</f>
        <v/>
      </c>
      <c r="AJ64" t="str">
        <f t="shared" si="65"/>
        <v/>
      </c>
      <c r="AK64" t="str">
        <f>IF(個人種目入力!F69="男",個人種目入力!B69,"")</f>
        <v/>
      </c>
      <c r="AL64" t="str">
        <f>IF(ISNUMBER(AK64),個人種目入力!C69,"")</f>
        <v/>
      </c>
      <c r="AM64" t="str">
        <f>IF(ISNUMBER(AK64),個人種目入力!D69,"")</f>
        <v/>
      </c>
      <c r="AN64" t="str">
        <f>IF(ISNUMBER(AK64),個人種目入力!E69,"")</f>
        <v/>
      </c>
      <c r="AP64" t="str">
        <f>IF(ISNUMBER(AK64),個人種目入力!H69,"")</f>
        <v/>
      </c>
    </row>
    <row r="65" spans="1:42" x14ac:dyDescent="0.15">
      <c r="A65" t="str">
        <f>IF(D65="","",IF(COUNTIF($D$2:D65,D65)=1,MAX($A$2:A64)+1,INDEX($A$2:A64,MATCH(D65,$D$2:D64,0),1)))</f>
        <v/>
      </c>
      <c r="B65" t="str">
        <f>IF(D65="","",COUNTIF($D$2:D65,D65))</f>
        <v/>
      </c>
      <c r="C65" t="str">
        <f t="shared" si="56"/>
        <v/>
      </c>
      <c r="D65" t="str">
        <f>IF(個人種目入力!F70="女",個人種目入力!B70,"")</f>
        <v/>
      </c>
      <c r="E65" t="str">
        <f>IF(ISNUMBER(D65),個人種目入力!C70,"")</f>
        <v/>
      </c>
      <c r="F65" t="str">
        <f>IF(ISNUMBER(D65),個人種目入力!D70,"")</f>
        <v/>
      </c>
      <c r="G65" t="str">
        <f>IF(ISNUMBER(D65),個人種目入力!E70,"")</f>
        <v/>
      </c>
      <c r="I65" t="str">
        <f>IF(ISNUMBER(D65),個人種目入力!H70,"")</f>
        <v/>
      </c>
      <c r="AH65" t="str">
        <f>IF(AK65="","",IF(COUNTIF($AK$2:AK65,AK65)=1,MAX($AH$2:AH64)+1,INDEX($AH$2:AH64,MATCH(AK65,$AK$2:AK64,0),1)))</f>
        <v/>
      </c>
      <c r="AI65" t="str">
        <f>IF(AK65="","",COUNTIF($AK$2:AK65,AK65))</f>
        <v/>
      </c>
      <c r="AJ65" t="str">
        <f t="shared" si="65"/>
        <v/>
      </c>
      <c r="AK65" t="str">
        <f>IF(個人種目入力!F70="男",個人種目入力!B70,"")</f>
        <v/>
      </c>
      <c r="AL65" t="str">
        <f>IF(ISNUMBER(AK65),個人種目入力!C70,"")</f>
        <v/>
      </c>
      <c r="AM65" t="str">
        <f>IF(ISNUMBER(AK65),個人種目入力!D70,"")</f>
        <v/>
      </c>
      <c r="AN65" t="str">
        <f>IF(ISNUMBER(AK65),個人種目入力!E70,"")</f>
        <v/>
      </c>
      <c r="AP65" t="str">
        <f>IF(ISNUMBER(AK65),個人種目入力!H70,"")</f>
        <v/>
      </c>
    </row>
    <row r="66" spans="1:42" x14ac:dyDescent="0.15">
      <c r="A66" t="str">
        <f>IF(D66="","",IF(COUNTIF($D$2:D66,D66)=1,MAX($A$2:A65)+1,INDEX($A$2:A65,MATCH(D66,$D$2:D65,0),1)))</f>
        <v/>
      </c>
      <c r="B66" t="str">
        <f>IF(D66="","",COUNTIF($D$2:D66,D66))</f>
        <v/>
      </c>
      <c r="C66" t="str">
        <f t="shared" si="56"/>
        <v/>
      </c>
      <c r="D66" t="str">
        <f>IF(個人種目入力!F71="女",個人種目入力!B71,"")</f>
        <v/>
      </c>
      <c r="E66" t="str">
        <f>IF(ISNUMBER(D66),個人種目入力!C71,"")</f>
        <v/>
      </c>
      <c r="F66" t="str">
        <f>IF(ISNUMBER(D66),個人種目入力!D71,"")</f>
        <v/>
      </c>
      <c r="G66" t="str">
        <f>IF(ISNUMBER(D66),個人種目入力!E71,"")</f>
        <v/>
      </c>
      <c r="I66" t="str">
        <f>IF(ISNUMBER(D66),個人種目入力!H71,"")</f>
        <v/>
      </c>
      <c r="AH66" t="str">
        <f>IF(AK66="","",IF(COUNTIF($AK$2:AK66,AK66)=1,MAX($AH$2:AH65)+1,INDEX($AH$2:AH65,MATCH(AK66,$AK$2:AK65,0),1)))</f>
        <v/>
      </c>
      <c r="AI66" t="str">
        <f>IF(AK66="","",COUNTIF($AK$2:AK66,AK66))</f>
        <v/>
      </c>
      <c r="AJ66" t="str">
        <f t="shared" si="65"/>
        <v/>
      </c>
      <c r="AK66" t="str">
        <f>IF(個人種目入力!F71="男",個人種目入力!B71,"")</f>
        <v/>
      </c>
      <c r="AL66" t="str">
        <f>IF(ISNUMBER(AK66),個人種目入力!C71,"")</f>
        <v/>
      </c>
      <c r="AM66" t="str">
        <f>IF(ISNUMBER(AK66),個人種目入力!D71,"")</f>
        <v/>
      </c>
      <c r="AN66" t="str">
        <f>IF(ISNUMBER(AK66),個人種目入力!E71,"")</f>
        <v/>
      </c>
      <c r="AP66" t="str">
        <f>IF(ISNUMBER(AK66),個人種目入力!H71,"")</f>
        <v/>
      </c>
    </row>
    <row r="67" spans="1:42" x14ac:dyDescent="0.15">
      <c r="A67" t="str">
        <f>IF(D67="","",IF(COUNTIF($D$2:D67,D67)=1,MAX($A$2:A66)+1,INDEX($A$2:A66,MATCH(D67,$D$2:D66,0),1)))</f>
        <v/>
      </c>
      <c r="B67" t="str">
        <f>IF(D67="","",COUNTIF($D$2:D67,D67))</f>
        <v/>
      </c>
      <c r="C67" t="str">
        <f t="shared" si="56"/>
        <v/>
      </c>
      <c r="D67" t="str">
        <f>IF(個人種目入力!F72="女",個人種目入力!B72,"")</f>
        <v/>
      </c>
      <c r="E67" t="str">
        <f>IF(ISNUMBER(D67),個人種目入力!C72,"")</f>
        <v/>
      </c>
      <c r="F67" t="str">
        <f>IF(ISNUMBER(D67),個人種目入力!D72,"")</f>
        <v/>
      </c>
      <c r="G67" t="str">
        <f>IF(ISNUMBER(D67),個人種目入力!E72,"")</f>
        <v/>
      </c>
      <c r="I67" t="str">
        <f>IF(ISNUMBER(D67),個人種目入力!H72,"")</f>
        <v/>
      </c>
      <c r="AH67" t="str">
        <f>IF(AK67="","",IF(COUNTIF($AK$2:AK67,AK67)=1,MAX($AH$2:AH66)+1,INDEX($AH$2:AH66,MATCH(AK67,$AK$2:AK66,0),1)))</f>
        <v/>
      </c>
      <c r="AI67" t="str">
        <f>IF(AK67="","",COUNTIF($AK$2:AK67,AK67))</f>
        <v/>
      </c>
      <c r="AJ67" t="str">
        <f t="shared" ref="AJ67:AJ126" si="72">AH67&amp;AI67</f>
        <v/>
      </c>
      <c r="AK67" t="str">
        <f>IF(個人種目入力!F72="男",個人種目入力!B72,"")</f>
        <v/>
      </c>
      <c r="AL67" t="str">
        <f>IF(ISNUMBER(AK67),個人種目入力!C72,"")</f>
        <v/>
      </c>
      <c r="AM67" t="str">
        <f>IF(ISNUMBER(AK67),個人種目入力!D72,"")</f>
        <v/>
      </c>
      <c r="AN67" t="str">
        <f>IF(ISNUMBER(AK67),個人種目入力!E72,"")</f>
        <v/>
      </c>
      <c r="AP67" t="str">
        <f>IF(ISNUMBER(AK67),個人種目入力!H72,"")</f>
        <v/>
      </c>
    </row>
    <row r="68" spans="1:42" x14ac:dyDescent="0.15">
      <c r="A68" t="str">
        <f>IF(D68="","",IF(COUNTIF($D$2:D68,D68)=1,MAX($A$2:A67)+1,INDEX($A$2:A67,MATCH(D68,$D$2:D67,0),1)))</f>
        <v/>
      </c>
      <c r="B68" t="str">
        <f>IF(D68="","",COUNTIF($D$2:D68,D68))</f>
        <v/>
      </c>
      <c r="C68" t="str">
        <f t="shared" si="56"/>
        <v/>
      </c>
      <c r="D68" t="str">
        <f>IF(個人種目入力!F73="女",個人種目入力!B73,"")</f>
        <v/>
      </c>
      <c r="E68" t="str">
        <f>IF(ISNUMBER(D68),個人種目入力!C73,"")</f>
        <v/>
      </c>
      <c r="F68" t="str">
        <f>IF(ISNUMBER(D68),個人種目入力!D73,"")</f>
        <v/>
      </c>
      <c r="G68" t="str">
        <f>IF(ISNUMBER(D68),個人種目入力!E73,"")</f>
        <v/>
      </c>
      <c r="I68" t="str">
        <f>IF(ISNUMBER(D68),個人種目入力!H73,"")</f>
        <v/>
      </c>
      <c r="AH68" t="str">
        <f>IF(AK68="","",IF(COUNTIF($AK$2:AK68,AK68)=1,MAX($AH$2:AH67)+1,INDEX($AH$2:AH67,MATCH(AK68,$AK$2:AK67,0),1)))</f>
        <v/>
      </c>
      <c r="AI68" t="str">
        <f>IF(AK68="","",COUNTIF($AK$2:AK68,AK68))</f>
        <v/>
      </c>
      <c r="AJ68" t="str">
        <f t="shared" si="72"/>
        <v/>
      </c>
      <c r="AK68" t="str">
        <f>IF(個人種目入力!F73="男",個人種目入力!B73,"")</f>
        <v/>
      </c>
      <c r="AL68" t="str">
        <f>IF(ISNUMBER(AK68),個人種目入力!C73,"")</f>
        <v/>
      </c>
      <c r="AM68" t="str">
        <f>IF(ISNUMBER(AK68),個人種目入力!D73,"")</f>
        <v/>
      </c>
      <c r="AN68" t="str">
        <f>IF(ISNUMBER(AK68),個人種目入力!E73,"")</f>
        <v/>
      </c>
      <c r="AP68" t="str">
        <f>IF(ISNUMBER(AK68),個人種目入力!H73,"")</f>
        <v/>
      </c>
    </row>
    <row r="69" spans="1:42" x14ac:dyDescent="0.15">
      <c r="A69" t="str">
        <f>IF(D69="","",IF(COUNTIF($D$2:D69,D69)=1,MAX($A$2:A68)+1,INDEX($A$2:A68,MATCH(D69,$D$2:D68,0),1)))</f>
        <v/>
      </c>
      <c r="B69" t="str">
        <f>IF(D69="","",COUNTIF($D$2:D69,D69))</f>
        <v/>
      </c>
      <c r="C69" t="str">
        <f t="shared" si="56"/>
        <v/>
      </c>
      <c r="D69" t="str">
        <f>IF(個人種目入力!F74="女",個人種目入力!B74,"")</f>
        <v/>
      </c>
      <c r="E69" t="str">
        <f>IF(ISNUMBER(D69),個人種目入力!C74,"")</f>
        <v/>
      </c>
      <c r="F69" t="str">
        <f>IF(ISNUMBER(D69),個人種目入力!D74,"")</f>
        <v/>
      </c>
      <c r="G69" t="str">
        <f>IF(ISNUMBER(D69),個人種目入力!E74,"")</f>
        <v/>
      </c>
      <c r="I69" t="str">
        <f>IF(ISNUMBER(D69),個人種目入力!H74,"")</f>
        <v/>
      </c>
      <c r="AH69" t="str">
        <f>IF(AK69="","",IF(COUNTIF($AK$2:AK69,AK69)=1,MAX($AH$2:AH68)+1,INDEX($AH$2:AH68,MATCH(AK69,$AK$2:AK68,0),1)))</f>
        <v/>
      </c>
      <c r="AI69" t="str">
        <f>IF(AK69="","",COUNTIF($AK$2:AK69,AK69))</f>
        <v/>
      </c>
      <c r="AJ69" t="str">
        <f t="shared" si="72"/>
        <v/>
      </c>
      <c r="AK69" t="str">
        <f>IF(個人種目入力!F74="男",個人種目入力!B74,"")</f>
        <v/>
      </c>
      <c r="AL69" t="str">
        <f>IF(ISNUMBER(AK69),個人種目入力!C74,"")</f>
        <v/>
      </c>
      <c r="AM69" t="str">
        <f>IF(ISNUMBER(AK69),個人種目入力!D74,"")</f>
        <v/>
      </c>
      <c r="AN69" t="str">
        <f>IF(ISNUMBER(AK69),個人種目入力!E74,"")</f>
        <v/>
      </c>
      <c r="AP69" t="str">
        <f>IF(ISNUMBER(AK69),個人種目入力!H74,"")</f>
        <v/>
      </c>
    </row>
    <row r="70" spans="1:42" x14ac:dyDescent="0.15">
      <c r="A70" t="str">
        <f>IF(D70="","",IF(COUNTIF($D$2:D70,D70)=1,MAX($A$2:A69)+1,INDEX($A$2:A69,MATCH(D70,$D$2:D69,0),1)))</f>
        <v/>
      </c>
      <c r="B70" t="str">
        <f>IF(D70="","",COUNTIF($D$2:D70,D70))</f>
        <v/>
      </c>
      <c r="C70" t="str">
        <f t="shared" si="56"/>
        <v/>
      </c>
      <c r="D70" t="str">
        <f>IF(個人種目入力!F75="女",個人種目入力!B75,"")</f>
        <v/>
      </c>
      <c r="E70" t="str">
        <f>IF(ISNUMBER(D70),個人種目入力!C75,"")</f>
        <v/>
      </c>
      <c r="F70" t="str">
        <f>IF(ISNUMBER(D70),個人種目入力!D75,"")</f>
        <v/>
      </c>
      <c r="G70" t="str">
        <f>IF(ISNUMBER(D70),個人種目入力!E75,"")</f>
        <v/>
      </c>
      <c r="I70" t="str">
        <f>IF(ISNUMBER(D70),個人種目入力!H75,"")</f>
        <v/>
      </c>
      <c r="AH70" t="str">
        <f>IF(AK70="","",IF(COUNTIF($AK$2:AK70,AK70)=1,MAX($AH$2:AH69)+1,INDEX($AH$2:AH69,MATCH(AK70,$AK$2:AK69,0),1)))</f>
        <v/>
      </c>
      <c r="AI70" t="str">
        <f>IF(AK70="","",COUNTIF($AK$2:AK70,AK70))</f>
        <v/>
      </c>
      <c r="AJ70" t="str">
        <f t="shared" si="72"/>
        <v/>
      </c>
      <c r="AK70" t="str">
        <f>IF(個人種目入力!F75="男",個人種目入力!B75,"")</f>
        <v/>
      </c>
      <c r="AL70" t="str">
        <f>IF(ISNUMBER(AK70),個人種目入力!C75,"")</f>
        <v/>
      </c>
      <c r="AM70" t="str">
        <f>IF(ISNUMBER(AK70),個人種目入力!D75,"")</f>
        <v/>
      </c>
      <c r="AN70" t="str">
        <f>IF(ISNUMBER(AK70),個人種目入力!E75,"")</f>
        <v/>
      </c>
      <c r="AP70" t="str">
        <f>IF(ISNUMBER(AK70),個人種目入力!H75,"")</f>
        <v/>
      </c>
    </row>
    <row r="71" spans="1:42" x14ac:dyDescent="0.15">
      <c r="A71" t="str">
        <f>IF(D71="","",IF(COUNTIF($D$2:D71,D71)=1,MAX($A$2:A70)+1,INDEX($A$2:A70,MATCH(D71,$D$2:D70,0),1)))</f>
        <v/>
      </c>
      <c r="B71" t="str">
        <f>IF(D71="","",COUNTIF($D$2:D71,D71))</f>
        <v/>
      </c>
      <c r="C71" t="str">
        <f t="shared" si="56"/>
        <v/>
      </c>
      <c r="D71" t="str">
        <f>IF(個人種目入力!F76="女",個人種目入力!B76,"")</f>
        <v/>
      </c>
      <c r="E71" t="str">
        <f>IF(ISNUMBER(D71),個人種目入力!C76,"")</f>
        <v/>
      </c>
      <c r="F71" t="str">
        <f>IF(ISNUMBER(D71),個人種目入力!D76,"")</f>
        <v/>
      </c>
      <c r="G71" t="str">
        <f>IF(ISNUMBER(D71),個人種目入力!E76,"")</f>
        <v/>
      </c>
      <c r="I71" t="str">
        <f>IF(ISNUMBER(D71),個人種目入力!H76,"")</f>
        <v/>
      </c>
      <c r="AH71" t="str">
        <f>IF(AK71="","",IF(COUNTIF($AK$2:AK71,AK71)=1,MAX($AH$2:AH70)+1,INDEX($AH$2:AH70,MATCH(AK71,$AK$2:AK70,0),1)))</f>
        <v/>
      </c>
      <c r="AI71" t="str">
        <f>IF(AK71="","",COUNTIF($AK$2:AK71,AK71))</f>
        <v/>
      </c>
      <c r="AJ71" t="str">
        <f t="shared" si="72"/>
        <v/>
      </c>
      <c r="AK71" t="str">
        <f>IF(個人種目入力!F76="男",個人種目入力!B76,"")</f>
        <v/>
      </c>
      <c r="AL71" t="str">
        <f>IF(ISNUMBER(AK71),個人種目入力!C76,"")</f>
        <v/>
      </c>
      <c r="AM71" t="str">
        <f>IF(ISNUMBER(AK71),個人種目入力!D76,"")</f>
        <v/>
      </c>
      <c r="AN71" t="str">
        <f>IF(ISNUMBER(AK71),個人種目入力!E76,"")</f>
        <v/>
      </c>
      <c r="AP71" t="str">
        <f>IF(ISNUMBER(AK71),個人種目入力!H76,"")</f>
        <v/>
      </c>
    </row>
    <row r="72" spans="1:42" x14ac:dyDescent="0.15">
      <c r="A72" t="str">
        <f>IF(D72="","",IF(COUNTIF($D$2:D72,D72)=1,MAX($A$2:A71)+1,INDEX($A$2:A71,MATCH(D72,$D$2:D71,0),1)))</f>
        <v/>
      </c>
      <c r="B72" t="str">
        <f>IF(D72="","",COUNTIF($D$2:D72,D72))</f>
        <v/>
      </c>
      <c r="C72" t="str">
        <f t="shared" si="56"/>
        <v/>
      </c>
      <c r="D72" t="str">
        <f>IF(個人種目入力!F77="女",個人種目入力!B77,"")</f>
        <v/>
      </c>
      <c r="E72" t="str">
        <f>IF(ISNUMBER(D72),個人種目入力!C77,"")</f>
        <v/>
      </c>
      <c r="F72" t="str">
        <f>IF(ISNUMBER(D72),個人種目入力!D77,"")</f>
        <v/>
      </c>
      <c r="G72" t="str">
        <f>IF(ISNUMBER(D72),個人種目入力!E77,"")</f>
        <v/>
      </c>
      <c r="I72" t="str">
        <f>IF(ISNUMBER(D72),個人種目入力!H77,"")</f>
        <v/>
      </c>
      <c r="AH72" t="str">
        <f>IF(AK72="","",IF(COUNTIF($AK$2:AK72,AK72)=1,MAX($AH$2:AH71)+1,INDEX($AH$2:AH71,MATCH(AK72,$AK$2:AK71,0),1)))</f>
        <v/>
      </c>
      <c r="AI72" t="str">
        <f>IF(AK72="","",COUNTIF($AK$2:AK72,AK72))</f>
        <v/>
      </c>
      <c r="AJ72" t="str">
        <f t="shared" si="72"/>
        <v/>
      </c>
      <c r="AK72" t="str">
        <f>IF(個人種目入力!F77="男",個人種目入力!B77,"")</f>
        <v/>
      </c>
      <c r="AL72" t="str">
        <f>IF(ISNUMBER(AK72),個人種目入力!C77,"")</f>
        <v/>
      </c>
      <c r="AM72" t="str">
        <f>IF(ISNUMBER(AK72),個人種目入力!D77,"")</f>
        <v/>
      </c>
      <c r="AN72" t="str">
        <f>IF(ISNUMBER(AK72),個人種目入力!E77,"")</f>
        <v/>
      </c>
      <c r="AP72" t="str">
        <f>IF(ISNUMBER(AK72),個人種目入力!H77,"")</f>
        <v/>
      </c>
    </row>
    <row r="73" spans="1:42" x14ac:dyDescent="0.15">
      <c r="A73" t="str">
        <f>IF(D73="","",IF(COUNTIF($D$2:D73,D73)=1,MAX($A$2:A72)+1,INDEX($A$2:A72,MATCH(D73,$D$2:D72,0),1)))</f>
        <v/>
      </c>
      <c r="B73" t="str">
        <f>IF(D73="","",COUNTIF($D$2:D73,D73))</f>
        <v/>
      </c>
      <c r="C73" t="str">
        <f t="shared" si="56"/>
        <v/>
      </c>
      <c r="D73" t="str">
        <f>IF(個人種目入力!F78="女",個人種目入力!B78,"")</f>
        <v/>
      </c>
      <c r="E73" t="str">
        <f>IF(ISNUMBER(D73),個人種目入力!C78,"")</f>
        <v/>
      </c>
      <c r="F73" t="str">
        <f>IF(ISNUMBER(D73),個人種目入力!D78,"")</f>
        <v/>
      </c>
      <c r="G73" t="str">
        <f>IF(ISNUMBER(D73),個人種目入力!E78,"")</f>
        <v/>
      </c>
      <c r="I73" t="str">
        <f>IF(ISNUMBER(D73),個人種目入力!H78,"")</f>
        <v/>
      </c>
      <c r="AH73" t="str">
        <f>IF(AK73="","",IF(COUNTIF($AK$2:AK73,AK73)=1,MAX($AH$2:AH72)+1,INDEX($AH$2:AH72,MATCH(AK73,$AK$2:AK72,0),1)))</f>
        <v/>
      </c>
      <c r="AI73" t="str">
        <f>IF(AK73="","",COUNTIF($AK$2:AK73,AK73))</f>
        <v/>
      </c>
      <c r="AJ73" t="str">
        <f t="shared" si="72"/>
        <v/>
      </c>
      <c r="AK73" t="str">
        <f>IF(個人種目入力!F78="男",個人種目入力!B78,"")</f>
        <v/>
      </c>
      <c r="AL73" t="str">
        <f>IF(ISNUMBER(AK73),個人種目入力!C78,"")</f>
        <v/>
      </c>
      <c r="AM73" t="str">
        <f>IF(ISNUMBER(AK73),個人種目入力!D78,"")</f>
        <v/>
      </c>
      <c r="AN73" t="str">
        <f>IF(ISNUMBER(AK73),個人種目入力!E78,"")</f>
        <v/>
      </c>
      <c r="AP73" t="str">
        <f>IF(ISNUMBER(AK73),個人種目入力!H78,"")</f>
        <v/>
      </c>
    </row>
    <row r="74" spans="1:42" x14ac:dyDescent="0.15">
      <c r="A74" t="str">
        <f>IF(D74="","",IF(COUNTIF($D$2:D74,D74)=1,MAX($A$2:A73)+1,INDEX($A$2:A73,MATCH(D74,$D$2:D73,0),1)))</f>
        <v/>
      </c>
      <c r="B74" t="str">
        <f>IF(D74="","",COUNTIF($D$2:D74,D74))</f>
        <v/>
      </c>
      <c r="C74" t="str">
        <f t="shared" si="56"/>
        <v/>
      </c>
      <c r="D74" t="str">
        <f>IF(個人種目入力!F79="女",個人種目入力!B79,"")</f>
        <v/>
      </c>
      <c r="E74" t="str">
        <f>IF(ISNUMBER(D74),個人種目入力!C79,"")</f>
        <v/>
      </c>
      <c r="F74" t="str">
        <f>IF(ISNUMBER(D74),個人種目入力!D79,"")</f>
        <v/>
      </c>
      <c r="G74" t="str">
        <f>IF(ISNUMBER(D74),個人種目入力!E79,"")</f>
        <v/>
      </c>
      <c r="I74" t="str">
        <f>IF(ISNUMBER(D74),個人種目入力!H79,"")</f>
        <v/>
      </c>
      <c r="AH74" t="str">
        <f>IF(AK74="","",IF(COUNTIF($AK$2:AK74,AK74)=1,MAX($AH$2:AH73)+1,INDEX($AH$2:AH73,MATCH(AK74,$AK$2:AK73,0),1)))</f>
        <v/>
      </c>
      <c r="AI74" t="str">
        <f>IF(AK74="","",COUNTIF($AK$2:AK74,AK74))</f>
        <v/>
      </c>
      <c r="AJ74" t="str">
        <f t="shared" si="72"/>
        <v/>
      </c>
      <c r="AK74" t="str">
        <f>IF(個人種目入力!F79="男",個人種目入力!B79,"")</f>
        <v/>
      </c>
      <c r="AL74" t="str">
        <f>IF(ISNUMBER(AK74),個人種目入力!C79,"")</f>
        <v/>
      </c>
      <c r="AM74" t="str">
        <f>IF(ISNUMBER(AK74),個人種目入力!D79,"")</f>
        <v/>
      </c>
      <c r="AN74" t="str">
        <f>IF(ISNUMBER(AK74),個人種目入力!E79,"")</f>
        <v/>
      </c>
      <c r="AP74" t="str">
        <f>IF(ISNUMBER(AK74),個人種目入力!H79,"")</f>
        <v/>
      </c>
    </row>
    <row r="75" spans="1:42" x14ac:dyDescent="0.15">
      <c r="A75" t="str">
        <f>IF(D75="","",IF(COUNTIF($D$2:D75,D75)=1,MAX($A$2:A74)+1,INDEX($A$2:A74,MATCH(D75,$D$2:D74,0),1)))</f>
        <v/>
      </c>
      <c r="B75" t="str">
        <f>IF(D75="","",COUNTIF($D$2:D75,D75))</f>
        <v/>
      </c>
      <c r="C75" t="str">
        <f t="shared" ref="C75:C126" si="73">A75&amp;B75</f>
        <v/>
      </c>
      <c r="D75" t="str">
        <f>IF(個人種目入力!F80="女",個人種目入力!B80,"")</f>
        <v/>
      </c>
      <c r="E75" t="str">
        <f>IF(ISNUMBER(D75),個人種目入力!C80,"")</f>
        <v/>
      </c>
      <c r="F75" t="str">
        <f>IF(ISNUMBER(D75),個人種目入力!D80,"")</f>
        <v/>
      </c>
      <c r="G75" t="str">
        <f>IF(ISNUMBER(D75),個人種目入力!E80,"")</f>
        <v/>
      </c>
      <c r="I75" t="str">
        <f>IF(ISNUMBER(D75),個人種目入力!H80,"")</f>
        <v/>
      </c>
      <c r="AH75" t="str">
        <f>IF(AK75="","",IF(COUNTIF($AK$2:AK75,AK75)=1,MAX($AH$2:AH74)+1,INDEX($AH$2:AH74,MATCH(AK75,$AK$2:AK74,0),1)))</f>
        <v/>
      </c>
      <c r="AI75" t="str">
        <f>IF(AK75="","",COUNTIF($AK$2:AK75,AK75))</f>
        <v/>
      </c>
      <c r="AJ75" t="str">
        <f t="shared" si="72"/>
        <v/>
      </c>
      <c r="AK75" t="str">
        <f>IF(個人種目入力!F80="男",個人種目入力!B80,"")</f>
        <v/>
      </c>
      <c r="AL75" t="str">
        <f>IF(ISNUMBER(AK75),個人種目入力!C80,"")</f>
        <v/>
      </c>
      <c r="AM75" t="str">
        <f>IF(ISNUMBER(AK75),個人種目入力!D80,"")</f>
        <v/>
      </c>
      <c r="AN75" t="str">
        <f>IF(ISNUMBER(AK75),個人種目入力!E80,"")</f>
        <v/>
      </c>
      <c r="AP75" t="str">
        <f>IF(ISNUMBER(AK75),個人種目入力!H80,"")</f>
        <v/>
      </c>
    </row>
    <row r="76" spans="1:42" x14ac:dyDescent="0.15">
      <c r="A76" t="str">
        <f>IF(D76="","",IF(COUNTIF($D$2:D76,D76)=1,MAX($A$2:A75)+1,INDEX($A$2:A75,MATCH(D76,$D$2:D75,0),1)))</f>
        <v/>
      </c>
      <c r="B76" t="str">
        <f>IF(D76="","",COUNTIF($D$2:D76,D76))</f>
        <v/>
      </c>
      <c r="C76" t="str">
        <f t="shared" si="73"/>
        <v/>
      </c>
      <c r="D76" t="str">
        <f>IF(個人種目入力!F81="女",個人種目入力!B81,"")</f>
        <v/>
      </c>
      <c r="E76" t="str">
        <f>IF(ISNUMBER(D76),個人種目入力!C81,"")</f>
        <v/>
      </c>
      <c r="F76" t="str">
        <f>IF(ISNUMBER(D76),個人種目入力!D81,"")</f>
        <v/>
      </c>
      <c r="G76" t="str">
        <f>IF(ISNUMBER(D76),個人種目入力!E81,"")</f>
        <v/>
      </c>
      <c r="I76" t="str">
        <f>IF(ISNUMBER(D76),個人種目入力!H81,"")</f>
        <v/>
      </c>
      <c r="AH76" t="str">
        <f>IF(AK76="","",IF(COUNTIF($AK$2:AK76,AK76)=1,MAX($AH$2:AH75)+1,INDEX($AH$2:AH75,MATCH(AK76,$AK$2:AK75,0),1)))</f>
        <v/>
      </c>
      <c r="AI76" t="str">
        <f>IF(AK76="","",COUNTIF($AK$2:AK76,AK76))</f>
        <v/>
      </c>
      <c r="AJ76" t="str">
        <f t="shared" si="72"/>
        <v/>
      </c>
      <c r="AK76" t="str">
        <f>IF(個人種目入力!F81="男",個人種目入力!B81,"")</f>
        <v/>
      </c>
      <c r="AL76" t="str">
        <f>IF(ISNUMBER(AK76),個人種目入力!C81,"")</f>
        <v/>
      </c>
      <c r="AM76" t="str">
        <f>IF(ISNUMBER(AK76),個人種目入力!D81,"")</f>
        <v/>
      </c>
      <c r="AN76" t="str">
        <f>IF(ISNUMBER(AK76),個人種目入力!E81,"")</f>
        <v/>
      </c>
      <c r="AP76" t="str">
        <f>IF(ISNUMBER(AK76),個人種目入力!H81,"")</f>
        <v/>
      </c>
    </row>
    <row r="77" spans="1:42" x14ac:dyDescent="0.15">
      <c r="A77" t="str">
        <f>IF(D77="","",IF(COUNTIF($D$2:D77,D77)=1,MAX($A$2:A76)+1,INDEX($A$2:A76,MATCH(D77,$D$2:D76,0),1)))</f>
        <v/>
      </c>
      <c r="B77" t="str">
        <f>IF(D77="","",COUNTIF($D$2:D77,D77))</f>
        <v/>
      </c>
      <c r="C77" t="str">
        <f t="shared" si="73"/>
        <v/>
      </c>
      <c r="D77" t="str">
        <f>IF(個人種目入力!F82="女",個人種目入力!B82,"")</f>
        <v/>
      </c>
      <c r="E77" t="str">
        <f>IF(ISNUMBER(D77),個人種目入力!C82,"")</f>
        <v/>
      </c>
      <c r="F77" t="str">
        <f>IF(ISNUMBER(D77),個人種目入力!D82,"")</f>
        <v/>
      </c>
      <c r="G77" t="str">
        <f>IF(ISNUMBER(D77),個人種目入力!E82,"")</f>
        <v/>
      </c>
      <c r="I77" t="str">
        <f>IF(ISNUMBER(D77),個人種目入力!H82,"")</f>
        <v/>
      </c>
      <c r="AH77" t="str">
        <f>IF(AK77="","",IF(COUNTIF($AK$2:AK77,AK77)=1,MAX($AH$2:AH76)+1,INDEX($AH$2:AH76,MATCH(AK77,$AK$2:AK76,0),1)))</f>
        <v/>
      </c>
      <c r="AI77" t="str">
        <f>IF(AK77="","",COUNTIF($AK$2:AK77,AK77))</f>
        <v/>
      </c>
      <c r="AJ77" t="str">
        <f t="shared" si="72"/>
        <v/>
      </c>
      <c r="AK77" t="str">
        <f>IF(個人種目入力!F82="男",個人種目入力!B82,"")</f>
        <v/>
      </c>
      <c r="AL77" t="str">
        <f>IF(ISNUMBER(AK77),個人種目入力!C82,"")</f>
        <v/>
      </c>
      <c r="AM77" t="str">
        <f>IF(ISNUMBER(AK77),個人種目入力!D82,"")</f>
        <v/>
      </c>
      <c r="AN77" t="str">
        <f>IF(ISNUMBER(AK77),個人種目入力!E82,"")</f>
        <v/>
      </c>
      <c r="AP77" t="str">
        <f>IF(ISNUMBER(AK77),個人種目入力!H82,"")</f>
        <v/>
      </c>
    </row>
    <row r="78" spans="1:42" x14ac:dyDescent="0.15">
      <c r="A78" t="str">
        <f>IF(D78="","",IF(COUNTIF($D$2:D78,D78)=1,MAX($A$2:A77)+1,INDEX($A$2:A77,MATCH(D78,$D$2:D77,0),1)))</f>
        <v/>
      </c>
      <c r="B78" t="str">
        <f>IF(D78="","",COUNTIF($D$2:D78,D78))</f>
        <v/>
      </c>
      <c r="C78" t="str">
        <f t="shared" si="73"/>
        <v/>
      </c>
      <c r="D78" t="str">
        <f>IF(個人種目入力!F83="女",個人種目入力!B83,"")</f>
        <v/>
      </c>
      <c r="E78" t="str">
        <f>IF(ISNUMBER(D78),個人種目入力!C83,"")</f>
        <v/>
      </c>
      <c r="F78" t="str">
        <f>IF(ISNUMBER(D78),個人種目入力!D83,"")</f>
        <v/>
      </c>
      <c r="G78" t="str">
        <f>IF(ISNUMBER(D78),個人種目入力!E83,"")</f>
        <v/>
      </c>
      <c r="I78" t="str">
        <f>IF(ISNUMBER(D78),個人種目入力!H83,"")</f>
        <v/>
      </c>
      <c r="AH78" t="str">
        <f>IF(AK78="","",IF(COUNTIF($AK$2:AK78,AK78)=1,MAX($AH$2:AH77)+1,INDEX($AH$2:AH77,MATCH(AK78,$AK$2:AK77,0),1)))</f>
        <v/>
      </c>
      <c r="AI78" t="str">
        <f>IF(AK78="","",COUNTIF($AK$2:AK78,AK78))</f>
        <v/>
      </c>
      <c r="AJ78" t="str">
        <f t="shared" si="72"/>
        <v/>
      </c>
      <c r="AK78" t="str">
        <f>IF(個人種目入力!F83="男",個人種目入力!B83,"")</f>
        <v/>
      </c>
      <c r="AL78" t="str">
        <f>IF(ISNUMBER(AK78),個人種目入力!C83,"")</f>
        <v/>
      </c>
      <c r="AM78" t="str">
        <f>IF(ISNUMBER(AK78),個人種目入力!D83,"")</f>
        <v/>
      </c>
      <c r="AN78" t="str">
        <f>IF(ISNUMBER(AK78),個人種目入力!E83,"")</f>
        <v/>
      </c>
      <c r="AP78" t="str">
        <f>IF(ISNUMBER(AK78),個人種目入力!H83,"")</f>
        <v/>
      </c>
    </row>
    <row r="79" spans="1:42" x14ac:dyDescent="0.15">
      <c r="A79" t="str">
        <f>IF(D79="","",IF(COUNTIF($D$2:D79,D79)=1,MAX($A$2:A78)+1,INDEX($A$2:A78,MATCH(D79,$D$2:D78,0),1)))</f>
        <v/>
      </c>
      <c r="B79" t="str">
        <f>IF(D79="","",COUNTIF($D$2:D79,D79))</f>
        <v/>
      </c>
      <c r="C79" t="str">
        <f t="shared" si="73"/>
        <v/>
      </c>
      <c r="D79" t="str">
        <f>IF(個人種目入力!F84="女",個人種目入力!B84,"")</f>
        <v/>
      </c>
      <c r="E79" t="str">
        <f>IF(ISNUMBER(D79),個人種目入力!C84,"")</f>
        <v/>
      </c>
      <c r="F79" t="str">
        <f>IF(ISNUMBER(D79),個人種目入力!D84,"")</f>
        <v/>
      </c>
      <c r="G79" t="str">
        <f>IF(ISNUMBER(D79),個人種目入力!E84,"")</f>
        <v/>
      </c>
      <c r="I79" t="str">
        <f>IF(ISNUMBER(D79),個人種目入力!H84,"")</f>
        <v/>
      </c>
      <c r="AH79" t="str">
        <f>IF(AK79="","",IF(COUNTIF($AK$2:AK79,AK79)=1,MAX($AH$2:AH78)+1,INDEX($AH$2:AH78,MATCH(AK79,$AK$2:AK78,0),1)))</f>
        <v/>
      </c>
      <c r="AI79" t="str">
        <f>IF(AK79="","",COUNTIF($AK$2:AK79,AK79))</f>
        <v/>
      </c>
      <c r="AJ79" t="str">
        <f t="shared" si="72"/>
        <v/>
      </c>
      <c r="AK79" t="str">
        <f>IF(個人種目入力!F84="男",個人種目入力!B84,"")</f>
        <v/>
      </c>
      <c r="AL79" t="str">
        <f>IF(ISNUMBER(AK79),個人種目入力!C84,"")</f>
        <v/>
      </c>
      <c r="AM79" t="str">
        <f>IF(ISNUMBER(AK79),個人種目入力!D84,"")</f>
        <v/>
      </c>
      <c r="AN79" t="str">
        <f>IF(ISNUMBER(AK79),個人種目入力!E84,"")</f>
        <v/>
      </c>
      <c r="AP79" t="str">
        <f>IF(ISNUMBER(AK79),個人種目入力!H84,"")</f>
        <v/>
      </c>
    </row>
    <row r="80" spans="1:42" x14ac:dyDescent="0.15">
      <c r="A80" t="str">
        <f>IF(D80="","",IF(COUNTIF($D$2:D80,D80)=1,MAX($A$2:A79)+1,INDEX($A$2:A79,MATCH(D80,$D$2:D79,0),1)))</f>
        <v/>
      </c>
      <c r="B80" t="str">
        <f>IF(D80="","",COUNTIF($D$2:D80,D80))</f>
        <v/>
      </c>
      <c r="C80" t="str">
        <f t="shared" si="73"/>
        <v/>
      </c>
      <c r="D80" t="str">
        <f>IF(個人種目入力!F85="女",個人種目入力!B85,"")</f>
        <v/>
      </c>
      <c r="E80" t="str">
        <f>IF(ISNUMBER(D80),個人種目入力!C85,"")</f>
        <v/>
      </c>
      <c r="F80" t="str">
        <f>IF(ISNUMBER(D80),個人種目入力!D85,"")</f>
        <v/>
      </c>
      <c r="G80" t="str">
        <f>IF(ISNUMBER(D80),個人種目入力!E85,"")</f>
        <v/>
      </c>
      <c r="I80" t="str">
        <f>IF(ISNUMBER(D80),個人種目入力!H85,"")</f>
        <v/>
      </c>
      <c r="AH80" t="str">
        <f>IF(AK80="","",IF(COUNTIF($AK$2:AK80,AK80)=1,MAX($AH$2:AH79)+1,INDEX($AH$2:AH79,MATCH(AK80,$AK$2:AK79,0),1)))</f>
        <v/>
      </c>
      <c r="AI80" t="str">
        <f>IF(AK80="","",COUNTIF($AK$2:AK80,AK80))</f>
        <v/>
      </c>
      <c r="AJ80" t="str">
        <f t="shared" si="72"/>
        <v/>
      </c>
      <c r="AK80" t="str">
        <f>IF(個人種目入力!F85="男",個人種目入力!B85,"")</f>
        <v/>
      </c>
      <c r="AL80" t="str">
        <f>IF(ISNUMBER(AK80),個人種目入力!C85,"")</f>
        <v/>
      </c>
      <c r="AM80" t="str">
        <f>IF(ISNUMBER(AK80),個人種目入力!D85,"")</f>
        <v/>
      </c>
      <c r="AN80" t="str">
        <f>IF(ISNUMBER(AK80),個人種目入力!E85,"")</f>
        <v/>
      </c>
      <c r="AP80" t="str">
        <f>IF(ISNUMBER(AK80),個人種目入力!H85,"")</f>
        <v/>
      </c>
    </row>
    <row r="81" spans="1:42" x14ac:dyDescent="0.15">
      <c r="A81" t="str">
        <f>IF(D81="","",IF(COUNTIF($D$2:D81,D81)=1,MAX($A$2:A80)+1,INDEX($A$2:A80,MATCH(D81,$D$2:D80,0),1)))</f>
        <v/>
      </c>
      <c r="B81" t="str">
        <f>IF(D81="","",COUNTIF($D$2:D81,D81))</f>
        <v/>
      </c>
      <c r="C81" t="str">
        <f t="shared" si="73"/>
        <v/>
      </c>
      <c r="D81" t="str">
        <f>IF(個人種目入力!F86="女",個人種目入力!B86,"")</f>
        <v/>
      </c>
      <c r="E81" t="str">
        <f>IF(ISNUMBER(D81),個人種目入力!C86,"")</f>
        <v/>
      </c>
      <c r="F81" t="str">
        <f>IF(ISNUMBER(D81),個人種目入力!D86,"")</f>
        <v/>
      </c>
      <c r="G81" t="str">
        <f>IF(ISNUMBER(D81),個人種目入力!E86,"")</f>
        <v/>
      </c>
      <c r="I81" t="str">
        <f>IF(ISNUMBER(D81),個人種目入力!H86,"")</f>
        <v/>
      </c>
      <c r="AH81" t="str">
        <f>IF(AK81="","",IF(COUNTIF($AK$2:AK81,AK81)=1,MAX($AH$2:AH80)+1,INDEX($AH$2:AH80,MATCH(AK81,$AK$2:AK80,0),1)))</f>
        <v/>
      </c>
      <c r="AI81" t="str">
        <f>IF(AK81="","",COUNTIF($AK$2:AK81,AK81))</f>
        <v/>
      </c>
      <c r="AJ81" t="str">
        <f t="shared" si="72"/>
        <v/>
      </c>
      <c r="AK81" t="str">
        <f>IF(個人種目入力!F86="男",個人種目入力!B86,"")</f>
        <v/>
      </c>
      <c r="AL81" t="str">
        <f>IF(ISNUMBER(AK81),個人種目入力!C86,"")</f>
        <v/>
      </c>
      <c r="AM81" t="str">
        <f>IF(ISNUMBER(AK81),個人種目入力!D86,"")</f>
        <v/>
      </c>
      <c r="AN81" t="str">
        <f>IF(ISNUMBER(AK81),個人種目入力!E86,"")</f>
        <v/>
      </c>
      <c r="AP81" t="str">
        <f>IF(ISNUMBER(AK81),個人種目入力!H86,"")</f>
        <v/>
      </c>
    </row>
    <row r="82" spans="1:42" x14ac:dyDescent="0.15">
      <c r="A82" t="str">
        <f>IF(D82="","",IF(COUNTIF($D$2:D82,D82)=1,MAX($A$2:A81)+1,INDEX($A$2:A81,MATCH(D82,$D$2:D81,0),1)))</f>
        <v/>
      </c>
      <c r="B82" t="str">
        <f>IF(D82="","",COUNTIF($D$2:D82,D82))</f>
        <v/>
      </c>
      <c r="C82" t="str">
        <f t="shared" si="73"/>
        <v/>
      </c>
      <c r="D82" t="str">
        <f>IF(個人種目入力!F87="女",個人種目入力!B87,"")</f>
        <v/>
      </c>
      <c r="E82" t="str">
        <f>IF(ISNUMBER(D82),個人種目入力!C87,"")</f>
        <v/>
      </c>
      <c r="F82" t="str">
        <f>IF(ISNUMBER(D82),個人種目入力!D87,"")</f>
        <v/>
      </c>
      <c r="G82" t="str">
        <f>IF(ISNUMBER(D82),個人種目入力!E87,"")</f>
        <v/>
      </c>
      <c r="I82" t="str">
        <f>IF(ISNUMBER(D82),個人種目入力!H87,"")</f>
        <v/>
      </c>
      <c r="AH82" t="str">
        <f>IF(AK82="","",IF(COUNTIF($AK$2:AK82,AK82)=1,MAX($AH$2:AH81)+1,INDEX($AH$2:AH81,MATCH(AK82,$AK$2:AK81,0),1)))</f>
        <v/>
      </c>
      <c r="AI82" t="str">
        <f>IF(AK82="","",COUNTIF($AK$2:AK82,AK82))</f>
        <v/>
      </c>
      <c r="AJ82" t="str">
        <f t="shared" si="72"/>
        <v/>
      </c>
      <c r="AK82" t="str">
        <f>IF(個人種目入力!F87="男",個人種目入力!B87,"")</f>
        <v/>
      </c>
      <c r="AL82" t="str">
        <f>IF(ISNUMBER(AK82),個人種目入力!C87,"")</f>
        <v/>
      </c>
      <c r="AM82" t="str">
        <f>IF(ISNUMBER(AK82),個人種目入力!D87,"")</f>
        <v/>
      </c>
      <c r="AN82" t="str">
        <f>IF(ISNUMBER(AK82),個人種目入力!E87,"")</f>
        <v/>
      </c>
      <c r="AP82" t="str">
        <f>IF(ISNUMBER(AK82),個人種目入力!H87,"")</f>
        <v/>
      </c>
    </row>
    <row r="83" spans="1:42" x14ac:dyDescent="0.15">
      <c r="A83" t="str">
        <f>IF(D83="","",IF(COUNTIF($D$2:D83,D83)=1,MAX($A$2:A82)+1,INDEX($A$2:A82,MATCH(D83,$D$2:D82,0),1)))</f>
        <v/>
      </c>
      <c r="B83" t="str">
        <f>IF(D83="","",COUNTIF($D$2:D83,D83))</f>
        <v/>
      </c>
      <c r="C83" t="str">
        <f t="shared" si="73"/>
        <v/>
      </c>
      <c r="D83" t="str">
        <f>IF(個人種目入力!F88="女",個人種目入力!B88,"")</f>
        <v/>
      </c>
      <c r="E83" t="str">
        <f>IF(ISNUMBER(D83),個人種目入力!C88,"")</f>
        <v/>
      </c>
      <c r="F83" t="str">
        <f>IF(ISNUMBER(D83),個人種目入力!D88,"")</f>
        <v/>
      </c>
      <c r="G83" t="str">
        <f>IF(ISNUMBER(D83),個人種目入力!E88,"")</f>
        <v/>
      </c>
      <c r="I83" t="str">
        <f>IF(ISNUMBER(D83),個人種目入力!H88,"")</f>
        <v/>
      </c>
      <c r="AH83" t="str">
        <f>IF(AK83="","",IF(COUNTIF($AK$2:AK83,AK83)=1,MAX($AH$2:AH82)+1,INDEX($AH$2:AH82,MATCH(AK83,$AK$2:AK82,0),1)))</f>
        <v/>
      </c>
      <c r="AI83" t="str">
        <f>IF(AK83="","",COUNTIF($AK$2:AK83,AK83))</f>
        <v/>
      </c>
      <c r="AJ83" t="str">
        <f t="shared" si="72"/>
        <v/>
      </c>
      <c r="AK83" t="str">
        <f>IF(個人種目入力!F88="男",個人種目入力!B88,"")</f>
        <v/>
      </c>
      <c r="AL83" t="str">
        <f>IF(ISNUMBER(AK83),個人種目入力!C88,"")</f>
        <v/>
      </c>
      <c r="AM83" t="str">
        <f>IF(ISNUMBER(AK83),個人種目入力!D88,"")</f>
        <v/>
      </c>
      <c r="AN83" t="str">
        <f>IF(ISNUMBER(AK83),個人種目入力!E88,"")</f>
        <v/>
      </c>
      <c r="AP83" t="str">
        <f>IF(ISNUMBER(AK83),個人種目入力!H88,"")</f>
        <v/>
      </c>
    </row>
    <row r="84" spans="1:42" x14ac:dyDescent="0.15">
      <c r="A84" t="str">
        <f>IF(D84="","",IF(COUNTIF($D$2:D84,D84)=1,MAX($A$2:A83)+1,INDEX($A$2:A83,MATCH(D84,$D$2:D83,0),1)))</f>
        <v/>
      </c>
      <c r="B84" t="str">
        <f>IF(D84="","",COUNTIF($D$2:D84,D84))</f>
        <v/>
      </c>
      <c r="C84" t="str">
        <f t="shared" si="73"/>
        <v/>
      </c>
      <c r="D84" t="str">
        <f>IF(個人種目入力!F89="女",個人種目入力!B89,"")</f>
        <v/>
      </c>
      <c r="E84" t="str">
        <f>IF(ISNUMBER(D84),個人種目入力!C89,"")</f>
        <v/>
      </c>
      <c r="F84" t="str">
        <f>IF(ISNUMBER(D84),個人種目入力!D89,"")</f>
        <v/>
      </c>
      <c r="G84" t="str">
        <f>IF(ISNUMBER(D84),個人種目入力!E89,"")</f>
        <v/>
      </c>
      <c r="I84" t="str">
        <f>IF(ISNUMBER(D84),個人種目入力!H89,"")</f>
        <v/>
      </c>
      <c r="AH84" t="str">
        <f>IF(AK84="","",IF(COUNTIF($AK$2:AK84,AK84)=1,MAX($AH$2:AH83)+1,INDEX($AH$2:AH83,MATCH(AK84,$AK$2:AK83,0),1)))</f>
        <v/>
      </c>
      <c r="AI84" t="str">
        <f>IF(AK84="","",COUNTIF($AK$2:AK84,AK84))</f>
        <v/>
      </c>
      <c r="AJ84" t="str">
        <f t="shared" si="72"/>
        <v/>
      </c>
      <c r="AK84" t="str">
        <f>IF(個人種目入力!F89="男",個人種目入力!B89,"")</f>
        <v/>
      </c>
      <c r="AL84" t="str">
        <f>IF(ISNUMBER(AK84),個人種目入力!C89,"")</f>
        <v/>
      </c>
      <c r="AM84" t="str">
        <f>IF(ISNUMBER(AK84),個人種目入力!D89,"")</f>
        <v/>
      </c>
      <c r="AN84" t="str">
        <f>IF(ISNUMBER(AK84),個人種目入力!E89,"")</f>
        <v/>
      </c>
      <c r="AP84" t="str">
        <f>IF(ISNUMBER(AK84),個人種目入力!H89,"")</f>
        <v/>
      </c>
    </row>
    <row r="85" spans="1:42" x14ac:dyDescent="0.15">
      <c r="A85" t="str">
        <f>IF(D85="","",IF(COUNTIF($D$2:D85,D85)=1,MAX($A$2:A84)+1,INDEX($A$2:A84,MATCH(D85,$D$2:D84,0),1)))</f>
        <v/>
      </c>
      <c r="B85" t="str">
        <f>IF(D85="","",COUNTIF($D$2:D85,D85))</f>
        <v/>
      </c>
      <c r="C85" t="str">
        <f t="shared" si="73"/>
        <v/>
      </c>
      <c r="D85" t="str">
        <f>IF(個人種目入力!F90="女",個人種目入力!B90,"")</f>
        <v/>
      </c>
      <c r="E85" t="str">
        <f>IF(ISNUMBER(D85),個人種目入力!C90,"")</f>
        <v/>
      </c>
      <c r="F85" t="str">
        <f>IF(ISNUMBER(D85),個人種目入力!D90,"")</f>
        <v/>
      </c>
      <c r="G85" t="str">
        <f>IF(ISNUMBER(D85),個人種目入力!E90,"")</f>
        <v/>
      </c>
      <c r="I85" t="str">
        <f>IF(ISNUMBER(D85),個人種目入力!H90,"")</f>
        <v/>
      </c>
      <c r="AH85" t="str">
        <f>IF(AK85="","",IF(COUNTIF($AK$2:AK85,AK85)=1,MAX($AH$2:AH84)+1,INDEX($AH$2:AH84,MATCH(AK85,$AK$2:AK84,0),1)))</f>
        <v/>
      </c>
      <c r="AI85" t="str">
        <f>IF(AK85="","",COUNTIF($AK$2:AK85,AK85))</f>
        <v/>
      </c>
      <c r="AJ85" t="str">
        <f t="shared" si="72"/>
        <v/>
      </c>
      <c r="AK85" t="str">
        <f>IF(個人種目入力!F90="男",個人種目入力!B90,"")</f>
        <v/>
      </c>
      <c r="AL85" t="str">
        <f>IF(ISNUMBER(AK85),個人種目入力!C90,"")</f>
        <v/>
      </c>
      <c r="AM85" t="str">
        <f>IF(ISNUMBER(AK85),個人種目入力!D90,"")</f>
        <v/>
      </c>
      <c r="AN85" t="str">
        <f>IF(ISNUMBER(AK85),個人種目入力!E90,"")</f>
        <v/>
      </c>
      <c r="AP85" t="str">
        <f>IF(ISNUMBER(AK85),個人種目入力!H90,"")</f>
        <v/>
      </c>
    </row>
    <row r="86" spans="1:42" x14ac:dyDescent="0.15">
      <c r="A86" t="str">
        <f>IF(D86="","",IF(COUNTIF($D$2:D86,D86)=1,MAX($A$2:A85)+1,INDEX($A$2:A85,MATCH(D86,$D$2:D85,0),1)))</f>
        <v/>
      </c>
      <c r="B86" t="str">
        <f>IF(D86="","",COUNTIF($D$2:D86,D86))</f>
        <v/>
      </c>
      <c r="C86" t="str">
        <f t="shared" si="73"/>
        <v/>
      </c>
      <c r="D86" t="str">
        <f>IF(個人種目入力!F91="女",個人種目入力!B91,"")</f>
        <v/>
      </c>
      <c r="E86" t="str">
        <f>IF(ISNUMBER(D86),個人種目入力!C91,"")</f>
        <v/>
      </c>
      <c r="F86" t="str">
        <f>IF(ISNUMBER(D86),個人種目入力!D91,"")</f>
        <v/>
      </c>
      <c r="G86" t="str">
        <f>IF(ISNUMBER(D86),個人種目入力!E91,"")</f>
        <v/>
      </c>
      <c r="I86" t="str">
        <f>IF(ISNUMBER(D86),個人種目入力!H91,"")</f>
        <v/>
      </c>
      <c r="AH86" t="str">
        <f>IF(AK86="","",IF(COUNTIF($AK$2:AK86,AK86)=1,MAX($AH$2:AH85)+1,INDEX($AH$2:AH85,MATCH(AK86,$AK$2:AK85,0),1)))</f>
        <v/>
      </c>
      <c r="AI86" t="str">
        <f>IF(AK86="","",COUNTIF($AK$2:AK86,AK86))</f>
        <v/>
      </c>
      <c r="AJ86" t="str">
        <f t="shared" si="72"/>
        <v/>
      </c>
      <c r="AK86" t="str">
        <f>IF(個人種目入力!F91="男",個人種目入力!B91,"")</f>
        <v/>
      </c>
      <c r="AL86" t="str">
        <f>IF(ISNUMBER(AK86),個人種目入力!C91,"")</f>
        <v/>
      </c>
      <c r="AM86" t="str">
        <f>IF(ISNUMBER(AK86),個人種目入力!D91,"")</f>
        <v/>
      </c>
      <c r="AN86" t="str">
        <f>IF(ISNUMBER(AK86),個人種目入力!E91,"")</f>
        <v/>
      </c>
      <c r="AP86" t="str">
        <f>IF(ISNUMBER(AK86),個人種目入力!H91,"")</f>
        <v/>
      </c>
    </row>
    <row r="87" spans="1:42" x14ac:dyDescent="0.15">
      <c r="A87" t="str">
        <f>IF(D87="","",IF(COUNTIF($D$2:D87,D87)=1,MAX($A$2:A86)+1,INDEX($A$2:A86,MATCH(D87,$D$2:D86,0),1)))</f>
        <v/>
      </c>
      <c r="B87" t="str">
        <f>IF(D87="","",COUNTIF($D$2:D87,D87))</f>
        <v/>
      </c>
      <c r="C87" t="str">
        <f t="shared" si="73"/>
        <v/>
      </c>
      <c r="D87" t="str">
        <f>IF(個人種目入力!F92="女",個人種目入力!B92,"")</f>
        <v/>
      </c>
      <c r="E87" t="str">
        <f>IF(ISNUMBER(D87),個人種目入力!C92,"")</f>
        <v/>
      </c>
      <c r="F87" t="str">
        <f>IF(ISNUMBER(D87),個人種目入力!D92,"")</f>
        <v/>
      </c>
      <c r="G87" t="str">
        <f>IF(ISNUMBER(D87),個人種目入力!E92,"")</f>
        <v/>
      </c>
      <c r="I87" t="str">
        <f>IF(ISNUMBER(D87),個人種目入力!H92,"")</f>
        <v/>
      </c>
      <c r="AH87" t="str">
        <f>IF(AK87="","",IF(COUNTIF($AK$2:AK87,AK87)=1,MAX($AH$2:AH86)+1,INDEX($AH$2:AH86,MATCH(AK87,$AK$2:AK86,0),1)))</f>
        <v/>
      </c>
      <c r="AI87" t="str">
        <f>IF(AK87="","",COUNTIF($AK$2:AK87,AK87))</f>
        <v/>
      </c>
      <c r="AJ87" t="str">
        <f t="shared" si="72"/>
        <v/>
      </c>
      <c r="AK87" t="str">
        <f>IF(個人種目入力!F92="男",個人種目入力!B92,"")</f>
        <v/>
      </c>
      <c r="AL87" t="str">
        <f>IF(ISNUMBER(AK87),個人種目入力!C92,"")</f>
        <v/>
      </c>
      <c r="AM87" t="str">
        <f>IF(ISNUMBER(AK87),個人種目入力!D92,"")</f>
        <v/>
      </c>
      <c r="AN87" t="str">
        <f>IF(ISNUMBER(AK87),個人種目入力!E92,"")</f>
        <v/>
      </c>
      <c r="AP87" t="str">
        <f>IF(ISNUMBER(AK87),個人種目入力!H92,"")</f>
        <v/>
      </c>
    </row>
    <row r="88" spans="1:42" x14ac:dyDescent="0.15">
      <c r="A88" t="str">
        <f>IF(D88="","",IF(COUNTIF($D$2:D88,D88)=1,MAX($A$2:A87)+1,INDEX($A$2:A87,MATCH(D88,$D$2:D87,0),1)))</f>
        <v/>
      </c>
      <c r="B88" t="str">
        <f>IF(D88="","",COUNTIF($D$2:D88,D88))</f>
        <v/>
      </c>
      <c r="C88" t="str">
        <f t="shared" si="73"/>
        <v/>
      </c>
      <c r="D88" t="str">
        <f>IF(個人種目入力!F93="女",個人種目入力!B93,"")</f>
        <v/>
      </c>
      <c r="E88" t="str">
        <f>IF(ISNUMBER(D88),個人種目入力!C93,"")</f>
        <v/>
      </c>
      <c r="F88" t="str">
        <f>IF(ISNUMBER(D88),個人種目入力!D93,"")</f>
        <v/>
      </c>
      <c r="G88" t="str">
        <f>IF(ISNUMBER(D88),個人種目入力!E93,"")</f>
        <v/>
      </c>
      <c r="I88" t="str">
        <f>IF(ISNUMBER(D88),個人種目入力!H93,"")</f>
        <v/>
      </c>
      <c r="AH88" t="str">
        <f>IF(AK88="","",IF(COUNTIF($AK$2:AK88,AK88)=1,MAX($AH$2:AH87)+1,INDEX($AH$2:AH87,MATCH(AK88,$AK$2:AK87,0),1)))</f>
        <v/>
      </c>
      <c r="AI88" t="str">
        <f>IF(AK88="","",COUNTIF($AK$2:AK88,AK88))</f>
        <v/>
      </c>
      <c r="AJ88" t="str">
        <f t="shared" si="72"/>
        <v/>
      </c>
      <c r="AK88" t="str">
        <f>IF(個人種目入力!F93="男",個人種目入力!B93,"")</f>
        <v/>
      </c>
      <c r="AL88" t="str">
        <f>IF(ISNUMBER(AK88),個人種目入力!C93,"")</f>
        <v/>
      </c>
      <c r="AM88" t="str">
        <f>IF(ISNUMBER(AK88),個人種目入力!D93,"")</f>
        <v/>
      </c>
      <c r="AN88" t="str">
        <f>IF(ISNUMBER(AK88),個人種目入力!E93,"")</f>
        <v/>
      </c>
      <c r="AP88" t="str">
        <f>IF(ISNUMBER(AK88),個人種目入力!H93,"")</f>
        <v/>
      </c>
    </row>
    <row r="89" spans="1:42" x14ac:dyDescent="0.15">
      <c r="A89" t="str">
        <f>IF(D89="","",IF(COUNTIF($D$2:D89,D89)=1,MAX($A$2:A88)+1,INDEX($A$2:A88,MATCH(D89,$D$2:D88,0),1)))</f>
        <v/>
      </c>
      <c r="B89" t="str">
        <f>IF(D89="","",COUNTIF($D$2:D89,D89))</f>
        <v/>
      </c>
      <c r="C89" t="str">
        <f t="shared" si="73"/>
        <v/>
      </c>
      <c r="D89" t="str">
        <f>IF(個人種目入力!F94="女",個人種目入力!B94,"")</f>
        <v/>
      </c>
      <c r="E89" t="str">
        <f>IF(ISNUMBER(D89),個人種目入力!C94,"")</f>
        <v/>
      </c>
      <c r="F89" t="str">
        <f>IF(ISNUMBER(D89),個人種目入力!D94,"")</f>
        <v/>
      </c>
      <c r="G89" t="str">
        <f>IF(ISNUMBER(D89),個人種目入力!E94,"")</f>
        <v/>
      </c>
      <c r="I89" t="str">
        <f>IF(ISNUMBER(D89),個人種目入力!H94,"")</f>
        <v/>
      </c>
      <c r="AH89" t="str">
        <f>IF(AK89="","",IF(COUNTIF($AK$2:AK89,AK89)=1,MAX($AH$2:AH88)+1,INDEX($AH$2:AH88,MATCH(AK89,$AK$2:AK88,0),1)))</f>
        <v/>
      </c>
      <c r="AI89" t="str">
        <f>IF(AK89="","",COUNTIF($AK$2:AK89,AK89))</f>
        <v/>
      </c>
      <c r="AJ89" t="str">
        <f t="shared" si="72"/>
        <v/>
      </c>
      <c r="AK89" t="str">
        <f>IF(個人種目入力!F94="男",個人種目入力!B94,"")</f>
        <v/>
      </c>
      <c r="AL89" t="str">
        <f>IF(ISNUMBER(AK89),個人種目入力!C94,"")</f>
        <v/>
      </c>
      <c r="AM89" t="str">
        <f>IF(ISNUMBER(AK89),個人種目入力!D94,"")</f>
        <v/>
      </c>
      <c r="AN89" t="str">
        <f>IF(ISNUMBER(AK89),個人種目入力!E94,"")</f>
        <v/>
      </c>
      <c r="AP89" t="str">
        <f>IF(ISNUMBER(AK89),個人種目入力!H94,"")</f>
        <v/>
      </c>
    </row>
    <row r="90" spans="1:42" x14ac:dyDescent="0.15">
      <c r="A90" t="str">
        <f>IF(D90="","",IF(COUNTIF($D$2:D90,D90)=1,MAX($A$2:A89)+1,INDEX($A$2:A89,MATCH(D90,$D$2:D89,0),1)))</f>
        <v/>
      </c>
      <c r="B90" t="str">
        <f>IF(D90="","",COUNTIF($D$2:D90,D90))</f>
        <v/>
      </c>
      <c r="C90" t="str">
        <f t="shared" si="73"/>
        <v/>
      </c>
      <c r="D90" t="str">
        <f>IF(個人種目入力!F95="女",個人種目入力!B95,"")</f>
        <v/>
      </c>
      <c r="E90" t="str">
        <f>IF(ISNUMBER(D90),個人種目入力!C95,"")</f>
        <v/>
      </c>
      <c r="F90" t="str">
        <f>IF(ISNUMBER(D90),個人種目入力!D95,"")</f>
        <v/>
      </c>
      <c r="G90" t="str">
        <f>IF(ISNUMBER(D90),個人種目入力!E95,"")</f>
        <v/>
      </c>
      <c r="I90" t="str">
        <f>IF(ISNUMBER(D90),個人種目入力!H95,"")</f>
        <v/>
      </c>
      <c r="AH90" t="str">
        <f>IF(AK90="","",IF(COUNTIF($AK$2:AK90,AK90)=1,MAX($AH$2:AH89)+1,INDEX($AH$2:AH89,MATCH(AK90,$AK$2:AK89,0),1)))</f>
        <v/>
      </c>
      <c r="AI90" t="str">
        <f>IF(AK90="","",COUNTIF($AK$2:AK90,AK90))</f>
        <v/>
      </c>
      <c r="AJ90" t="str">
        <f t="shared" si="72"/>
        <v/>
      </c>
      <c r="AK90" t="str">
        <f>IF(個人種目入力!F95="男",個人種目入力!B95,"")</f>
        <v/>
      </c>
      <c r="AL90" t="str">
        <f>IF(ISNUMBER(AK90),個人種目入力!C95,"")</f>
        <v/>
      </c>
      <c r="AM90" t="str">
        <f>IF(ISNUMBER(AK90),個人種目入力!D95,"")</f>
        <v/>
      </c>
      <c r="AN90" t="str">
        <f>IF(ISNUMBER(AK90),個人種目入力!E95,"")</f>
        <v/>
      </c>
      <c r="AP90" t="str">
        <f>IF(ISNUMBER(AK90),個人種目入力!H95,"")</f>
        <v/>
      </c>
    </row>
    <row r="91" spans="1:42" x14ac:dyDescent="0.15">
      <c r="A91" t="str">
        <f>IF(D91="","",IF(COUNTIF($D$2:D91,D91)=1,MAX($A$2:A90)+1,INDEX($A$2:A90,MATCH(D91,$D$2:D90,0),1)))</f>
        <v/>
      </c>
      <c r="B91" t="str">
        <f>IF(D91="","",COUNTIF($D$2:D91,D91))</f>
        <v/>
      </c>
      <c r="C91" t="str">
        <f t="shared" si="73"/>
        <v/>
      </c>
      <c r="D91" t="str">
        <f>IF(個人種目入力!F96="女",個人種目入力!B96,"")</f>
        <v/>
      </c>
      <c r="E91" t="str">
        <f>IF(ISNUMBER(D91),個人種目入力!C96,"")</f>
        <v/>
      </c>
      <c r="F91" t="str">
        <f>IF(ISNUMBER(D91),個人種目入力!D96,"")</f>
        <v/>
      </c>
      <c r="G91" t="str">
        <f>IF(ISNUMBER(D91),個人種目入力!E96,"")</f>
        <v/>
      </c>
      <c r="I91" t="str">
        <f>IF(ISNUMBER(D91),個人種目入力!H96,"")</f>
        <v/>
      </c>
      <c r="AH91" t="str">
        <f>IF(AK91="","",IF(COUNTIF($AK$2:AK91,AK91)=1,MAX($AH$2:AH90)+1,INDEX($AH$2:AH90,MATCH(AK91,$AK$2:AK90,0),1)))</f>
        <v/>
      </c>
      <c r="AI91" t="str">
        <f>IF(AK91="","",COUNTIF($AK$2:AK91,AK91))</f>
        <v/>
      </c>
      <c r="AJ91" t="str">
        <f t="shared" si="72"/>
        <v/>
      </c>
      <c r="AK91" t="str">
        <f>IF(個人種目入力!F96="男",個人種目入力!B96,"")</f>
        <v/>
      </c>
      <c r="AL91" t="str">
        <f>IF(ISNUMBER(AK91),個人種目入力!C96,"")</f>
        <v/>
      </c>
      <c r="AM91" t="str">
        <f>IF(ISNUMBER(AK91),個人種目入力!D96,"")</f>
        <v/>
      </c>
      <c r="AN91" t="str">
        <f>IF(ISNUMBER(AK91),個人種目入力!E96,"")</f>
        <v/>
      </c>
      <c r="AP91" t="str">
        <f>IF(ISNUMBER(AK91),個人種目入力!H96,"")</f>
        <v/>
      </c>
    </row>
    <row r="92" spans="1:42" x14ac:dyDescent="0.15">
      <c r="A92" t="str">
        <f>IF(D92="","",IF(COUNTIF($D$2:D92,D92)=1,MAX($A$2:A91)+1,INDEX($A$2:A91,MATCH(D92,$D$2:D91,0),1)))</f>
        <v/>
      </c>
      <c r="B92" t="str">
        <f>IF(D92="","",COUNTIF($D$2:D92,D92))</f>
        <v/>
      </c>
      <c r="C92" t="str">
        <f t="shared" si="73"/>
        <v/>
      </c>
      <c r="D92" t="str">
        <f>IF(個人種目入力!F97="女",個人種目入力!B97,"")</f>
        <v/>
      </c>
      <c r="E92" t="str">
        <f>IF(ISNUMBER(D92),個人種目入力!C97,"")</f>
        <v/>
      </c>
      <c r="F92" t="str">
        <f>IF(ISNUMBER(D92),個人種目入力!D97,"")</f>
        <v/>
      </c>
      <c r="G92" t="str">
        <f>IF(ISNUMBER(D92),個人種目入力!E97,"")</f>
        <v/>
      </c>
      <c r="I92" t="str">
        <f>IF(ISNUMBER(D92),個人種目入力!H97,"")</f>
        <v/>
      </c>
      <c r="AH92" t="str">
        <f>IF(AK92="","",IF(COUNTIF($AK$2:AK92,AK92)=1,MAX($AH$2:AH91)+1,INDEX($AH$2:AH91,MATCH(AK92,$AK$2:AK91,0),1)))</f>
        <v/>
      </c>
      <c r="AI92" t="str">
        <f>IF(AK92="","",COUNTIF($AK$2:AK92,AK92))</f>
        <v/>
      </c>
      <c r="AJ92" t="str">
        <f t="shared" si="72"/>
        <v/>
      </c>
      <c r="AK92" t="str">
        <f>IF(個人種目入力!F97="男",個人種目入力!B97,"")</f>
        <v/>
      </c>
      <c r="AL92" t="str">
        <f>IF(ISNUMBER(AK92),個人種目入力!C97,"")</f>
        <v/>
      </c>
      <c r="AM92" t="str">
        <f>IF(ISNUMBER(AK92),個人種目入力!D97,"")</f>
        <v/>
      </c>
      <c r="AN92" t="str">
        <f>IF(ISNUMBER(AK92),個人種目入力!E97,"")</f>
        <v/>
      </c>
      <c r="AP92" t="str">
        <f>IF(ISNUMBER(AK92),個人種目入力!H97,"")</f>
        <v/>
      </c>
    </row>
    <row r="93" spans="1:42" x14ac:dyDescent="0.15">
      <c r="A93" t="str">
        <f>IF(D93="","",IF(COUNTIF($D$2:D93,D93)=1,MAX($A$2:A92)+1,INDEX($A$2:A92,MATCH(D93,$D$2:D92,0),1)))</f>
        <v/>
      </c>
      <c r="B93" t="str">
        <f>IF(D93="","",COUNTIF($D$2:D93,D93))</f>
        <v/>
      </c>
      <c r="C93" t="str">
        <f t="shared" si="73"/>
        <v/>
      </c>
      <c r="D93" t="str">
        <f>IF(個人種目入力!F98="女",個人種目入力!B98,"")</f>
        <v/>
      </c>
      <c r="E93" t="str">
        <f>IF(ISNUMBER(D93),個人種目入力!C98,"")</f>
        <v/>
      </c>
      <c r="F93" t="str">
        <f>IF(ISNUMBER(D93),個人種目入力!D98,"")</f>
        <v/>
      </c>
      <c r="G93" t="str">
        <f>IF(ISNUMBER(D93),個人種目入力!E98,"")</f>
        <v/>
      </c>
      <c r="I93" t="str">
        <f>IF(ISNUMBER(D93),個人種目入力!H98,"")</f>
        <v/>
      </c>
      <c r="AH93" t="str">
        <f>IF(AK93="","",IF(COUNTIF($AK$2:AK93,AK93)=1,MAX($AH$2:AH92)+1,INDEX($AH$2:AH92,MATCH(AK93,$AK$2:AK92,0),1)))</f>
        <v/>
      </c>
      <c r="AI93" t="str">
        <f>IF(AK93="","",COUNTIF($AK$2:AK93,AK93))</f>
        <v/>
      </c>
      <c r="AJ93" t="str">
        <f t="shared" si="72"/>
        <v/>
      </c>
      <c r="AK93" t="str">
        <f>IF(個人種目入力!F98="男",個人種目入力!B98,"")</f>
        <v/>
      </c>
      <c r="AL93" t="str">
        <f>IF(ISNUMBER(AK93),個人種目入力!C98,"")</f>
        <v/>
      </c>
      <c r="AM93" t="str">
        <f>IF(ISNUMBER(AK93),個人種目入力!D98,"")</f>
        <v/>
      </c>
      <c r="AN93" t="str">
        <f>IF(ISNUMBER(AK93),個人種目入力!E98,"")</f>
        <v/>
      </c>
      <c r="AP93" t="str">
        <f>IF(ISNUMBER(AK93),個人種目入力!H98,"")</f>
        <v/>
      </c>
    </row>
    <row r="94" spans="1:42" x14ac:dyDescent="0.15">
      <c r="A94" t="str">
        <f>IF(D94="","",IF(COUNTIF($D$2:D94,D94)=1,MAX($A$2:A93)+1,INDEX($A$2:A93,MATCH(D94,$D$2:D93,0),1)))</f>
        <v/>
      </c>
      <c r="B94" t="str">
        <f>IF(D94="","",COUNTIF($D$2:D94,D94))</f>
        <v/>
      </c>
      <c r="C94" t="str">
        <f t="shared" si="73"/>
        <v/>
      </c>
      <c r="D94" t="str">
        <f>IF(個人種目入力!F99="女",個人種目入力!B99,"")</f>
        <v/>
      </c>
      <c r="E94" t="str">
        <f>IF(ISNUMBER(D94),個人種目入力!C99,"")</f>
        <v/>
      </c>
      <c r="F94" t="str">
        <f>IF(ISNUMBER(D94),個人種目入力!D99,"")</f>
        <v/>
      </c>
      <c r="G94" t="str">
        <f>IF(ISNUMBER(D94),個人種目入力!E99,"")</f>
        <v/>
      </c>
      <c r="I94" t="str">
        <f>IF(ISNUMBER(D94),個人種目入力!H99,"")</f>
        <v/>
      </c>
      <c r="AH94" t="str">
        <f>IF(AK94="","",IF(COUNTIF($AK$2:AK94,AK94)=1,MAX($AH$2:AH93)+1,INDEX($AH$2:AH93,MATCH(AK94,$AK$2:AK93,0),1)))</f>
        <v/>
      </c>
      <c r="AI94" t="str">
        <f>IF(AK94="","",COUNTIF($AK$2:AK94,AK94))</f>
        <v/>
      </c>
      <c r="AJ94" t="str">
        <f t="shared" si="72"/>
        <v/>
      </c>
      <c r="AK94" t="str">
        <f>IF(個人種目入力!F99="男",個人種目入力!B99,"")</f>
        <v/>
      </c>
      <c r="AL94" t="str">
        <f>IF(ISNUMBER(AK94),個人種目入力!C99,"")</f>
        <v/>
      </c>
      <c r="AM94" t="str">
        <f>IF(ISNUMBER(AK94),個人種目入力!D99,"")</f>
        <v/>
      </c>
      <c r="AN94" t="str">
        <f>IF(ISNUMBER(AK94),個人種目入力!E99,"")</f>
        <v/>
      </c>
      <c r="AP94" t="str">
        <f>IF(ISNUMBER(AK94),個人種目入力!H99,"")</f>
        <v/>
      </c>
    </row>
    <row r="95" spans="1:42" x14ac:dyDescent="0.15">
      <c r="A95" t="str">
        <f>IF(D95="","",IF(COUNTIF($D$2:D95,D95)=1,MAX($A$2:A94)+1,INDEX($A$2:A94,MATCH(D95,$D$2:D94,0),1)))</f>
        <v/>
      </c>
      <c r="B95" t="str">
        <f>IF(D95="","",COUNTIF($D$2:D95,D95))</f>
        <v/>
      </c>
      <c r="C95" t="str">
        <f t="shared" si="73"/>
        <v/>
      </c>
      <c r="D95" t="str">
        <f>IF(個人種目入力!F100="女",個人種目入力!B100,"")</f>
        <v/>
      </c>
      <c r="E95" t="str">
        <f>IF(ISNUMBER(D95),個人種目入力!C100,"")</f>
        <v/>
      </c>
      <c r="F95" t="str">
        <f>IF(ISNUMBER(D95),個人種目入力!D100,"")</f>
        <v/>
      </c>
      <c r="G95" t="str">
        <f>IF(ISNUMBER(D95),個人種目入力!E100,"")</f>
        <v/>
      </c>
      <c r="I95" t="str">
        <f>IF(ISNUMBER(D95),個人種目入力!H100,"")</f>
        <v/>
      </c>
      <c r="AH95" t="str">
        <f>IF(AK95="","",IF(COUNTIF($AK$2:AK95,AK95)=1,MAX($AH$2:AH94)+1,INDEX($AH$2:AH94,MATCH(AK95,$AK$2:AK94,0),1)))</f>
        <v/>
      </c>
      <c r="AI95" t="str">
        <f>IF(AK95="","",COUNTIF($AK$2:AK95,AK95))</f>
        <v/>
      </c>
      <c r="AJ95" t="str">
        <f t="shared" si="72"/>
        <v/>
      </c>
      <c r="AK95" t="str">
        <f>IF(個人種目入力!F100="男",個人種目入力!B100,"")</f>
        <v/>
      </c>
      <c r="AL95" t="str">
        <f>IF(ISNUMBER(AK95),個人種目入力!C100,"")</f>
        <v/>
      </c>
      <c r="AM95" t="str">
        <f>IF(ISNUMBER(AK95),個人種目入力!D100,"")</f>
        <v/>
      </c>
      <c r="AN95" t="str">
        <f>IF(ISNUMBER(AK95),個人種目入力!E100,"")</f>
        <v/>
      </c>
      <c r="AP95" t="str">
        <f>IF(ISNUMBER(AK95),個人種目入力!H100,"")</f>
        <v/>
      </c>
    </row>
    <row r="96" spans="1:42" x14ac:dyDescent="0.15">
      <c r="A96" t="str">
        <f>IF(D96="","",IF(COUNTIF($D$2:D96,D96)=1,MAX($A$2:A95)+1,INDEX($A$2:A95,MATCH(D96,$D$2:D95,0),1)))</f>
        <v/>
      </c>
      <c r="B96" t="str">
        <f>IF(D96="","",COUNTIF($D$2:D96,D96))</f>
        <v/>
      </c>
      <c r="C96" t="str">
        <f t="shared" si="73"/>
        <v/>
      </c>
      <c r="D96" t="str">
        <f>IF(個人種目入力!F101="女",個人種目入力!B101,"")</f>
        <v/>
      </c>
      <c r="E96" t="str">
        <f>IF(ISNUMBER(D96),個人種目入力!C101,"")</f>
        <v/>
      </c>
      <c r="F96" t="str">
        <f>IF(ISNUMBER(D96),個人種目入力!D101,"")</f>
        <v/>
      </c>
      <c r="G96" t="str">
        <f>IF(ISNUMBER(D96),個人種目入力!E101,"")</f>
        <v/>
      </c>
      <c r="I96" t="str">
        <f>IF(ISNUMBER(D96),個人種目入力!H101,"")</f>
        <v/>
      </c>
      <c r="AH96" t="str">
        <f>IF(AK96="","",IF(COUNTIF($AK$2:AK96,AK96)=1,MAX($AH$2:AH95)+1,INDEX($AH$2:AH95,MATCH(AK96,$AK$2:AK95,0),1)))</f>
        <v/>
      </c>
      <c r="AI96" t="str">
        <f>IF(AK96="","",COUNTIF($AK$2:AK96,AK96))</f>
        <v/>
      </c>
      <c r="AJ96" t="str">
        <f t="shared" si="72"/>
        <v/>
      </c>
      <c r="AK96" t="str">
        <f>IF(個人種目入力!F101="男",個人種目入力!B101,"")</f>
        <v/>
      </c>
      <c r="AL96" t="str">
        <f>IF(ISNUMBER(AK96),個人種目入力!C101,"")</f>
        <v/>
      </c>
      <c r="AM96" t="str">
        <f>IF(ISNUMBER(AK96),個人種目入力!D101,"")</f>
        <v/>
      </c>
      <c r="AN96" t="str">
        <f>IF(ISNUMBER(AK96),個人種目入力!E101,"")</f>
        <v/>
      </c>
      <c r="AP96" t="str">
        <f>IF(ISNUMBER(AK96),個人種目入力!H101,"")</f>
        <v/>
      </c>
    </row>
    <row r="97" spans="1:42" x14ac:dyDescent="0.15">
      <c r="A97" t="str">
        <f>IF(D97="","",IF(COUNTIF($D$2:D97,D97)=1,MAX($A$2:A96)+1,INDEX($A$2:A96,MATCH(D97,$D$2:D96,0),1)))</f>
        <v/>
      </c>
      <c r="B97" t="str">
        <f>IF(D97="","",COUNTIF($D$2:D97,D97))</f>
        <v/>
      </c>
      <c r="C97" t="str">
        <f t="shared" si="73"/>
        <v/>
      </c>
      <c r="D97" t="str">
        <f>IF(個人種目入力!F102="女",個人種目入力!B102,"")</f>
        <v/>
      </c>
      <c r="E97" t="str">
        <f>IF(ISNUMBER(D97),個人種目入力!C102,"")</f>
        <v/>
      </c>
      <c r="F97" t="str">
        <f>IF(ISNUMBER(D97),個人種目入力!D102,"")</f>
        <v/>
      </c>
      <c r="G97" t="str">
        <f>IF(ISNUMBER(D97),個人種目入力!E102,"")</f>
        <v/>
      </c>
      <c r="I97" t="str">
        <f>IF(ISNUMBER(D97),個人種目入力!H102,"")</f>
        <v/>
      </c>
      <c r="AH97" t="str">
        <f>IF(AK97="","",IF(COUNTIF($AK$2:AK97,AK97)=1,MAX($AH$2:AH96)+1,INDEX($AH$2:AH96,MATCH(AK97,$AK$2:AK96,0),1)))</f>
        <v/>
      </c>
      <c r="AI97" t="str">
        <f>IF(AK97="","",COUNTIF($AK$2:AK97,AK97))</f>
        <v/>
      </c>
      <c r="AJ97" t="str">
        <f t="shared" si="72"/>
        <v/>
      </c>
      <c r="AK97" t="str">
        <f>IF(個人種目入力!F102="男",個人種目入力!B102,"")</f>
        <v/>
      </c>
      <c r="AL97" t="str">
        <f>IF(ISNUMBER(AK97),個人種目入力!C102,"")</f>
        <v/>
      </c>
      <c r="AM97" t="str">
        <f>IF(ISNUMBER(AK97),個人種目入力!D102,"")</f>
        <v/>
      </c>
      <c r="AN97" t="str">
        <f>IF(ISNUMBER(AK97),個人種目入力!E102,"")</f>
        <v/>
      </c>
      <c r="AP97" t="str">
        <f>IF(ISNUMBER(AK97),個人種目入力!H102,"")</f>
        <v/>
      </c>
    </row>
    <row r="98" spans="1:42" x14ac:dyDescent="0.15">
      <c r="A98" t="str">
        <f>IF(D98="","",IF(COUNTIF($D$2:D98,D98)=1,MAX($A$2:A97)+1,INDEX($A$2:A97,MATCH(D98,$D$2:D97,0),1)))</f>
        <v/>
      </c>
      <c r="B98" t="str">
        <f>IF(D98="","",COUNTIF($D$2:D98,D98))</f>
        <v/>
      </c>
      <c r="C98" t="str">
        <f t="shared" si="73"/>
        <v/>
      </c>
      <c r="D98" t="str">
        <f>IF(個人種目入力!F103="女",個人種目入力!B103,"")</f>
        <v/>
      </c>
      <c r="E98" t="str">
        <f>IF(ISNUMBER(D98),個人種目入力!C103,"")</f>
        <v/>
      </c>
      <c r="F98" t="str">
        <f>IF(ISNUMBER(D98),個人種目入力!D103,"")</f>
        <v/>
      </c>
      <c r="G98" t="str">
        <f>IF(ISNUMBER(D98),個人種目入力!E103,"")</f>
        <v/>
      </c>
      <c r="I98" t="str">
        <f>IF(ISNUMBER(D98),個人種目入力!H103,"")</f>
        <v/>
      </c>
      <c r="AH98" t="str">
        <f>IF(AK98="","",IF(COUNTIF($AK$2:AK98,AK98)=1,MAX($AH$2:AH97)+1,INDEX($AH$2:AH97,MATCH(AK98,$AK$2:AK97,0),1)))</f>
        <v/>
      </c>
      <c r="AI98" t="str">
        <f>IF(AK98="","",COUNTIF($AK$2:AK98,AK98))</f>
        <v/>
      </c>
      <c r="AJ98" t="str">
        <f t="shared" si="72"/>
        <v/>
      </c>
      <c r="AK98" t="str">
        <f>IF(個人種目入力!F103="男",個人種目入力!B103,"")</f>
        <v/>
      </c>
      <c r="AL98" t="str">
        <f>IF(ISNUMBER(AK98),個人種目入力!C103,"")</f>
        <v/>
      </c>
      <c r="AM98" t="str">
        <f>IF(ISNUMBER(AK98),個人種目入力!D103,"")</f>
        <v/>
      </c>
      <c r="AN98" t="str">
        <f>IF(ISNUMBER(AK98),個人種目入力!E103,"")</f>
        <v/>
      </c>
      <c r="AP98" t="str">
        <f>IF(ISNUMBER(AK98),個人種目入力!H103,"")</f>
        <v/>
      </c>
    </row>
    <row r="99" spans="1:42" x14ac:dyDescent="0.15">
      <c r="A99" t="str">
        <f>IF(D99="","",IF(COUNTIF($D$2:D99,D99)=1,MAX($A$2:A98)+1,INDEX($A$2:A98,MATCH(D99,$D$2:D98,0),1)))</f>
        <v/>
      </c>
      <c r="B99" t="str">
        <f>IF(D99="","",COUNTIF($D$2:D99,D99))</f>
        <v/>
      </c>
      <c r="C99" t="str">
        <f t="shared" si="73"/>
        <v/>
      </c>
      <c r="D99" t="str">
        <f>IF(個人種目入力!F104="女",個人種目入力!B104,"")</f>
        <v/>
      </c>
      <c r="E99" t="str">
        <f>IF(ISNUMBER(D99),個人種目入力!C104,"")</f>
        <v/>
      </c>
      <c r="F99" t="str">
        <f>IF(ISNUMBER(D99),個人種目入力!D104,"")</f>
        <v/>
      </c>
      <c r="G99" t="str">
        <f>IF(ISNUMBER(D99),個人種目入力!E104,"")</f>
        <v/>
      </c>
      <c r="I99" t="str">
        <f>IF(ISNUMBER(D99),個人種目入力!H104,"")</f>
        <v/>
      </c>
      <c r="AH99" t="str">
        <f>IF(AK99="","",IF(COUNTIF($AK$2:AK99,AK99)=1,MAX($AH$2:AH98)+1,INDEX($AH$2:AH98,MATCH(AK99,$AK$2:AK98,0),1)))</f>
        <v/>
      </c>
      <c r="AI99" t="str">
        <f>IF(AK99="","",COUNTIF($AK$2:AK99,AK99))</f>
        <v/>
      </c>
      <c r="AJ99" t="str">
        <f t="shared" si="72"/>
        <v/>
      </c>
      <c r="AK99" t="str">
        <f>IF(個人種目入力!F104="男",個人種目入力!B104,"")</f>
        <v/>
      </c>
      <c r="AL99" t="str">
        <f>IF(ISNUMBER(AK99),個人種目入力!C104,"")</f>
        <v/>
      </c>
      <c r="AM99" t="str">
        <f>IF(ISNUMBER(AK99),個人種目入力!D104,"")</f>
        <v/>
      </c>
      <c r="AN99" t="str">
        <f>IF(ISNUMBER(AK99),個人種目入力!E104,"")</f>
        <v/>
      </c>
      <c r="AP99" t="str">
        <f>IF(ISNUMBER(AK99),個人種目入力!H104,"")</f>
        <v/>
      </c>
    </row>
    <row r="100" spans="1:42" x14ac:dyDescent="0.15">
      <c r="A100" t="str">
        <f>IF(D100="","",IF(COUNTIF($D$2:D100,D100)=1,MAX($A$2:A99)+1,INDEX($A$2:A99,MATCH(D100,$D$2:D99,0),1)))</f>
        <v/>
      </c>
      <c r="B100" t="str">
        <f>IF(D100="","",COUNTIF($D$2:D100,D100))</f>
        <v/>
      </c>
      <c r="C100" t="str">
        <f t="shared" si="73"/>
        <v/>
      </c>
      <c r="D100" t="str">
        <f>IF(個人種目入力!F105="女",個人種目入力!B105,"")</f>
        <v/>
      </c>
      <c r="E100" t="str">
        <f>IF(ISNUMBER(D100),個人種目入力!C105,"")</f>
        <v/>
      </c>
      <c r="F100" t="str">
        <f>IF(ISNUMBER(D100),個人種目入力!D105,"")</f>
        <v/>
      </c>
      <c r="G100" t="str">
        <f>IF(ISNUMBER(D100),個人種目入力!E105,"")</f>
        <v/>
      </c>
      <c r="I100" t="str">
        <f>IF(ISNUMBER(D100),個人種目入力!H105,"")</f>
        <v/>
      </c>
      <c r="AH100" t="str">
        <f>IF(AK100="","",IF(COUNTIF($AK$2:AK100,AK100)=1,MAX($AH$2:AH99)+1,INDEX($AH$2:AH99,MATCH(AK100,$AK$2:AK99,0),1)))</f>
        <v/>
      </c>
      <c r="AI100" t="str">
        <f>IF(AK100="","",COUNTIF($AK$2:AK100,AK100))</f>
        <v/>
      </c>
      <c r="AJ100" t="str">
        <f t="shared" si="72"/>
        <v/>
      </c>
      <c r="AK100" t="str">
        <f>IF(個人種目入力!F105="男",個人種目入力!B105,"")</f>
        <v/>
      </c>
      <c r="AL100" t="str">
        <f>IF(ISNUMBER(AK100),個人種目入力!C105,"")</f>
        <v/>
      </c>
      <c r="AM100" t="str">
        <f>IF(ISNUMBER(AK100),個人種目入力!D105,"")</f>
        <v/>
      </c>
      <c r="AN100" t="str">
        <f>IF(ISNUMBER(AK100),個人種目入力!E105,"")</f>
        <v/>
      </c>
      <c r="AP100" t="str">
        <f>IF(ISNUMBER(AK100),個人種目入力!H105,"")</f>
        <v/>
      </c>
    </row>
    <row r="101" spans="1:42" x14ac:dyDescent="0.15">
      <c r="A101" t="str">
        <f>IF(D101="","",IF(COUNTIF($D$2:D101,D101)=1,MAX($A$2:A100)+1,INDEX($A$2:A100,MATCH(D101,$D$2:D100,0),1)))</f>
        <v/>
      </c>
      <c r="B101" t="str">
        <f>IF(D101="","",COUNTIF($D$2:D101,D101))</f>
        <v/>
      </c>
      <c r="C101" t="str">
        <f t="shared" si="73"/>
        <v/>
      </c>
      <c r="D101" t="str">
        <f>IF(個人種目入力!F106="女",個人種目入力!B106,"")</f>
        <v/>
      </c>
      <c r="E101" t="str">
        <f>IF(ISNUMBER(D101),個人種目入力!C106,"")</f>
        <v/>
      </c>
      <c r="F101" t="str">
        <f>IF(ISNUMBER(D101),個人種目入力!D106,"")</f>
        <v/>
      </c>
      <c r="G101" t="str">
        <f>IF(ISNUMBER(D101),個人種目入力!E106,"")</f>
        <v/>
      </c>
      <c r="I101" t="str">
        <f>IF(ISNUMBER(D101),個人種目入力!H106,"")</f>
        <v/>
      </c>
      <c r="AH101" t="str">
        <f>IF(AK101="","",IF(COUNTIF($AK$2:AK101,AK101)=1,MAX($AH$2:AH100)+1,INDEX($AH$2:AH100,MATCH(AK101,$AK$2:AK100,0),1)))</f>
        <v/>
      </c>
      <c r="AI101" t="str">
        <f>IF(AK101="","",COUNTIF($AK$2:AK101,AK101))</f>
        <v/>
      </c>
      <c r="AJ101" t="str">
        <f t="shared" si="72"/>
        <v/>
      </c>
      <c r="AK101" t="str">
        <f>IF(個人種目入力!F106="男",個人種目入力!B106,"")</f>
        <v/>
      </c>
      <c r="AL101" t="str">
        <f>IF(ISNUMBER(AK101),個人種目入力!C106,"")</f>
        <v/>
      </c>
      <c r="AM101" t="str">
        <f>IF(ISNUMBER(AK101),個人種目入力!D106,"")</f>
        <v/>
      </c>
      <c r="AN101" t="str">
        <f>IF(ISNUMBER(AK101),個人種目入力!E106,"")</f>
        <v/>
      </c>
      <c r="AP101" t="str">
        <f>IF(ISNUMBER(AK101),個人種目入力!H106,"")</f>
        <v/>
      </c>
    </row>
    <row r="102" spans="1:42" x14ac:dyDescent="0.15">
      <c r="A102" t="str">
        <f>IF(D102="","",IF(COUNTIF($D$2:D102,D102)=1,MAX($A$2:A101)+1,INDEX($A$2:A101,MATCH(D102,$D$2:D101,0),1)))</f>
        <v/>
      </c>
      <c r="B102" t="str">
        <f>IF(D102="","",COUNTIF($D$2:D102,D102))</f>
        <v/>
      </c>
      <c r="C102" t="str">
        <f t="shared" si="73"/>
        <v/>
      </c>
      <c r="D102" t="str">
        <f>IF(個人種目入力!F107="女",個人種目入力!B107,"")</f>
        <v/>
      </c>
      <c r="E102" t="str">
        <f>IF(ISNUMBER(D102),個人種目入力!C107,"")</f>
        <v/>
      </c>
      <c r="F102" t="str">
        <f>IF(ISNUMBER(D102),個人種目入力!D107,"")</f>
        <v/>
      </c>
      <c r="G102" t="str">
        <f>IF(ISNUMBER(D102),個人種目入力!E107,"")</f>
        <v/>
      </c>
      <c r="I102" t="str">
        <f>IF(ISNUMBER(D102),個人種目入力!H107,"")</f>
        <v/>
      </c>
      <c r="AH102" t="str">
        <f>IF(AK102="","",IF(COUNTIF($AK$2:AK102,AK102)=1,MAX($AH$2:AH101)+1,INDEX($AH$2:AH101,MATCH(AK102,$AK$2:AK101,0),1)))</f>
        <v/>
      </c>
      <c r="AI102" t="str">
        <f>IF(AK102="","",COUNTIF($AK$2:AK102,AK102))</f>
        <v/>
      </c>
      <c r="AJ102" t="str">
        <f t="shared" si="72"/>
        <v/>
      </c>
      <c r="AK102" t="str">
        <f>IF(個人種目入力!F107="男",個人種目入力!B107,"")</f>
        <v/>
      </c>
      <c r="AL102" t="str">
        <f>IF(ISNUMBER(AK102),個人種目入力!C107,"")</f>
        <v/>
      </c>
      <c r="AM102" t="str">
        <f>IF(ISNUMBER(AK102),個人種目入力!D107,"")</f>
        <v/>
      </c>
      <c r="AN102" t="str">
        <f>IF(ISNUMBER(AK102),個人種目入力!E107,"")</f>
        <v/>
      </c>
      <c r="AP102" t="str">
        <f>IF(ISNUMBER(AK102),個人種目入力!H107,"")</f>
        <v/>
      </c>
    </row>
    <row r="103" spans="1:42" x14ac:dyDescent="0.15">
      <c r="A103" t="str">
        <f>IF(D103="","",IF(COUNTIF($D$2:D103,D103)=1,MAX($A$2:A102)+1,INDEX($A$2:A102,MATCH(D103,$D$2:D102,0),1)))</f>
        <v/>
      </c>
      <c r="B103" t="str">
        <f>IF(D103="","",COUNTIF($D$2:D103,D103))</f>
        <v/>
      </c>
      <c r="C103" t="str">
        <f t="shared" si="73"/>
        <v/>
      </c>
      <c r="D103" t="str">
        <f>IF(個人種目入力!F108="女",個人種目入力!B108,"")</f>
        <v/>
      </c>
      <c r="E103" t="str">
        <f>IF(ISNUMBER(D103),個人種目入力!C108,"")</f>
        <v/>
      </c>
      <c r="F103" t="str">
        <f>IF(ISNUMBER(D103),個人種目入力!D108,"")</f>
        <v/>
      </c>
      <c r="G103" t="str">
        <f>IF(ISNUMBER(D103),個人種目入力!E108,"")</f>
        <v/>
      </c>
      <c r="I103" t="str">
        <f>IF(ISNUMBER(D103),個人種目入力!H108,"")</f>
        <v/>
      </c>
      <c r="AH103" t="str">
        <f>IF(AK103="","",IF(COUNTIF($AK$2:AK103,AK103)=1,MAX($AH$2:AH102)+1,INDEX($AH$2:AH102,MATCH(AK103,$AK$2:AK102,0),1)))</f>
        <v/>
      </c>
      <c r="AI103" t="str">
        <f>IF(AK103="","",COUNTIF($AK$2:AK103,AK103))</f>
        <v/>
      </c>
      <c r="AJ103" t="str">
        <f t="shared" si="72"/>
        <v/>
      </c>
      <c r="AK103" t="str">
        <f>IF(個人種目入力!F108="男",個人種目入力!B108,"")</f>
        <v/>
      </c>
      <c r="AL103" t="str">
        <f>IF(ISNUMBER(AK103),個人種目入力!C108,"")</f>
        <v/>
      </c>
      <c r="AM103" t="str">
        <f>IF(ISNUMBER(AK103),個人種目入力!D108,"")</f>
        <v/>
      </c>
      <c r="AN103" t="str">
        <f>IF(ISNUMBER(AK103),個人種目入力!E108,"")</f>
        <v/>
      </c>
      <c r="AP103" t="str">
        <f>IF(ISNUMBER(AK103),個人種目入力!H108,"")</f>
        <v/>
      </c>
    </row>
    <row r="104" spans="1:42" x14ac:dyDescent="0.15">
      <c r="A104" t="str">
        <f>IF(D104="","",IF(COUNTIF($D$2:D104,D104)=1,MAX($A$2:A103)+1,INDEX($A$2:A103,MATCH(D104,$D$2:D103,0),1)))</f>
        <v/>
      </c>
      <c r="B104" t="str">
        <f>IF(D104="","",COUNTIF($D$2:D104,D104))</f>
        <v/>
      </c>
      <c r="C104" t="str">
        <f t="shared" si="73"/>
        <v/>
      </c>
      <c r="D104" t="str">
        <f>IF(個人種目入力!F109="女",個人種目入力!B109,"")</f>
        <v/>
      </c>
      <c r="E104" t="str">
        <f>IF(ISNUMBER(D104),個人種目入力!C109,"")</f>
        <v/>
      </c>
      <c r="F104" t="str">
        <f>IF(ISNUMBER(D104),個人種目入力!D109,"")</f>
        <v/>
      </c>
      <c r="G104" t="str">
        <f>IF(ISNUMBER(D104),個人種目入力!E109,"")</f>
        <v/>
      </c>
      <c r="I104" t="str">
        <f>IF(ISNUMBER(D104),個人種目入力!H109,"")</f>
        <v/>
      </c>
      <c r="AH104" t="str">
        <f>IF(AK104="","",IF(COUNTIF($AK$2:AK104,AK104)=1,MAX($AH$2:AH103)+1,INDEX($AH$2:AH103,MATCH(AK104,$AK$2:AK103,0),1)))</f>
        <v/>
      </c>
      <c r="AI104" t="str">
        <f>IF(AK104="","",COUNTIF($AK$2:AK104,AK104))</f>
        <v/>
      </c>
      <c r="AJ104" t="str">
        <f t="shared" si="72"/>
        <v/>
      </c>
      <c r="AK104" t="str">
        <f>IF(個人種目入力!F109="男",個人種目入力!B109,"")</f>
        <v/>
      </c>
      <c r="AL104" t="str">
        <f>IF(ISNUMBER(AK104),個人種目入力!C109,"")</f>
        <v/>
      </c>
      <c r="AM104" t="str">
        <f>IF(ISNUMBER(AK104),個人種目入力!D109,"")</f>
        <v/>
      </c>
      <c r="AN104" t="str">
        <f>IF(ISNUMBER(AK104),個人種目入力!E109,"")</f>
        <v/>
      </c>
      <c r="AP104" t="str">
        <f>IF(ISNUMBER(AK104),個人種目入力!H109,"")</f>
        <v/>
      </c>
    </row>
    <row r="105" spans="1:42" x14ac:dyDescent="0.15">
      <c r="A105" t="str">
        <f>IF(D105="","",IF(COUNTIF($D$2:D105,D105)=1,MAX($A$2:A104)+1,INDEX($A$2:A104,MATCH(D105,$D$2:D104,0),1)))</f>
        <v/>
      </c>
      <c r="B105" t="str">
        <f>IF(D105="","",COUNTIF($D$2:D105,D105))</f>
        <v/>
      </c>
      <c r="C105" t="str">
        <f t="shared" si="73"/>
        <v/>
      </c>
      <c r="D105" t="str">
        <f>IF(個人種目入力!F110="女",個人種目入力!B110,"")</f>
        <v/>
      </c>
      <c r="E105" t="str">
        <f>IF(ISNUMBER(D105),個人種目入力!C110,"")</f>
        <v/>
      </c>
      <c r="F105" t="str">
        <f>IF(ISNUMBER(D105),個人種目入力!D110,"")</f>
        <v/>
      </c>
      <c r="G105" t="str">
        <f>IF(ISNUMBER(D105),個人種目入力!E110,"")</f>
        <v/>
      </c>
      <c r="I105" t="str">
        <f>IF(ISNUMBER(D105),個人種目入力!H110,"")</f>
        <v/>
      </c>
      <c r="AH105" t="str">
        <f>IF(AK105="","",IF(COUNTIF($AK$2:AK105,AK105)=1,MAX($AH$2:AH104)+1,INDEX($AH$2:AH104,MATCH(AK105,$AK$2:AK104,0),1)))</f>
        <v/>
      </c>
      <c r="AI105" t="str">
        <f>IF(AK105="","",COUNTIF($AK$2:AK105,AK105))</f>
        <v/>
      </c>
      <c r="AJ105" t="str">
        <f t="shared" si="72"/>
        <v/>
      </c>
      <c r="AK105" t="str">
        <f>IF(個人種目入力!F110="男",個人種目入力!B110,"")</f>
        <v/>
      </c>
      <c r="AL105" t="str">
        <f>IF(ISNUMBER(AK105),個人種目入力!C110,"")</f>
        <v/>
      </c>
      <c r="AM105" t="str">
        <f>IF(ISNUMBER(AK105),個人種目入力!D110,"")</f>
        <v/>
      </c>
      <c r="AN105" t="str">
        <f>IF(ISNUMBER(AK105),個人種目入力!E110,"")</f>
        <v/>
      </c>
      <c r="AP105" t="str">
        <f>IF(ISNUMBER(AK105),個人種目入力!H110,"")</f>
        <v/>
      </c>
    </row>
    <row r="106" spans="1:42" x14ac:dyDescent="0.15">
      <c r="A106" t="str">
        <f>IF(D106="","",IF(COUNTIF($D$2:D106,D106)=1,MAX($A$2:A105)+1,INDEX($A$2:A105,MATCH(D106,$D$2:D105,0),1)))</f>
        <v/>
      </c>
      <c r="B106" t="str">
        <f>IF(D106="","",COUNTIF($D$2:D106,D106))</f>
        <v/>
      </c>
      <c r="C106" t="str">
        <f t="shared" si="73"/>
        <v/>
      </c>
      <c r="D106" t="str">
        <f>IF(個人種目入力!F111="女",個人種目入力!B111,"")</f>
        <v/>
      </c>
      <c r="E106" t="str">
        <f>IF(ISNUMBER(D106),個人種目入力!C111,"")</f>
        <v/>
      </c>
      <c r="F106" t="str">
        <f>IF(ISNUMBER(D106),個人種目入力!D111,"")</f>
        <v/>
      </c>
      <c r="G106" t="str">
        <f>IF(ISNUMBER(D106),個人種目入力!E111,"")</f>
        <v/>
      </c>
      <c r="I106" t="str">
        <f>IF(ISNUMBER(D106),個人種目入力!H111,"")</f>
        <v/>
      </c>
      <c r="AH106" t="str">
        <f>IF(AK106="","",IF(COUNTIF($AK$2:AK106,AK106)=1,MAX($AH$2:AH105)+1,INDEX($AH$2:AH105,MATCH(AK106,$AK$2:AK105,0),1)))</f>
        <v/>
      </c>
      <c r="AI106" t="str">
        <f>IF(AK106="","",COUNTIF($AK$2:AK106,AK106))</f>
        <v/>
      </c>
      <c r="AJ106" t="str">
        <f t="shared" si="72"/>
        <v/>
      </c>
      <c r="AK106" t="str">
        <f>IF(個人種目入力!F111="男",個人種目入力!B111,"")</f>
        <v/>
      </c>
      <c r="AL106" t="str">
        <f>IF(ISNUMBER(AK106),個人種目入力!C111,"")</f>
        <v/>
      </c>
      <c r="AM106" t="str">
        <f>IF(ISNUMBER(AK106),個人種目入力!D111,"")</f>
        <v/>
      </c>
      <c r="AN106" t="str">
        <f>IF(ISNUMBER(AK106),個人種目入力!E111,"")</f>
        <v/>
      </c>
      <c r="AP106" t="str">
        <f>IF(ISNUMBER(AK106),個人種目入力!H111,"")</f>
        <v/>
      </c>
    </row>
    <row r="107" spans="1:42" x14ac:dyDescent="0.15">
      <c r="A107" t="str">
        <f>IF(D107="","",IF(COUNTIF($D$2:D107,D107)=1,MAX($A$2:A106)+1,INDEX($A$2:A106,MATCH(D107,$D$2:D106,0),1)))</f>
        <v/>
      </c>
      <c r="B107" t="str">
        <f>IF(D107="","",COUNTIF($D$2:D107,D107))</f>
        <v/>
      </c>
      <c r="C107" t="str">
        <f t="shared" si="73"/>
        <v/>
      </c>
      <c r="D107" t="str">
        <f>IF(個人種目入力!F112="女",個人種目入力!B112,"")</f>
        <v/>
      </c>
      <c r="E107" t="str">
        <f>IF(ISNUMBER(D107),個人種目入力!C112,"")</f>
        <v/>
      </c>
      <c r="F107" t="str">
        <f>IF(ISNUMBER(D107),個人種目入力!D112,"")</f>
        <v/>
      </c>
      <c r="G107" t="str">
        <f>IF(ISNUMBER(D107),個人種目入力!E112,"")</f>
        <v/>
      </c>
      <c r="I107" t="str">
        <f>IF(ISNUMBER(D107),個人種目入力!H112,"")</f>
        <v/>
      </c>
      <c r="AH107" t="str">
        <f>IF(AK107="","",IF(COUNTIF($AK$2:AK107,AK107)=1,MAX($AH$2:AH106)+1,INDEX($AH$2:AH106,MATCH(AK107,$AK$2:AK106,0),1)))</f>
        <v/>
      </c>
      <c r="AI107" t="str">
        <f>IF(AK107="","",COUNTIF($AK$2:AK107,AK107))</f>
        <v/>
      </c>
      <c r="AJ107" t="str">
        <f t="shared" si="72"/>
        <v/>
      </c>
      <c r="AK107" t="str">
        <f>IF(個人種目入力!F112="男",個人種目入力!B112,"")</f>
        <v/>
      </c>
      <c r="AL107" t="str">
        <f>IF(ISNUMBER(AK107),個人種目入力!C112,"")</f>
        <v/>
      </c>
      <c r="AM107" t="str">
        <f>IF(ISNUMBER(AK107),個人種目入力!D112,"")</f>
        <v/>
      </c>
      <c r="AN107" t="str">
        <f>IF(ISNUMBER(AK107),個人種目入力!E112,"")</f>
        <v/>
      </c>
      <c r="AP107" t="str">
        <f>IF(ISNUMBER(AK107),個人種目入力!H112,"")</f>
        <v/>
      </c>
    </row>
    <row r="108" spans="1:42" x14ac:dyDescent="0.15">
      <c r="A108" t="str">
        <f>IF(D108="","",IF(COUNTIF($D$2:D108,D108)=1,MAX($A$2:A107)+1,INDEX($A$2:A107,MATCH(D108,$D$2:D107,0),1)))</f>
        <v/>
      </c>
      <c r="B108" t="str">
        <f>IF(D108="","",COUNTIF($D$2:D108,D108))</f>
        <v/>
      </c>
      <c r="C108" t="str">
        <f t="shared" si="73"/>
        <v/>
      </c>
      <c r="D108" t="str">
        <f>IF(個人種目入力!F113="女",個人種目入力!B113,"")</f>
        <v/>
      </c>
      <c r="E108" t="str">
        <f>IF(ISNUMBER(D108),個人種目入力!C113,"")</f>
        <v/>
      </c>
      <c r="F108" t="str">
        <f>IF(ISNUMBER(D108),個人種目入力!D113,"")</f>
        <v/>
      </c>
      <c r="G108" t="str">
        <f>IF(ISNUMBER(D108),個人種目入力!E113,"")</f>
        <v/>
      </c>
      <c r="I108" t="str">
        <f>IF(ISNUMBER(D108),個人種目入力!H113,"")</f>
        <v/>
      </c>
      <c r="AH108" t="str">
        <f>IF(AK108="","",IF(COUNTIF($AK$2:AK108,AK108)=1,MAX($AH$2:AH107)+1,INDEX($AH$2:AH107,MATCH(AK108,$AK$2:AK107,0),1)))</f>
        <v/>
      </c>
      <c r="AI108" t="str">
        <f>IF(AK108="","",COUNTIF($AK$2:AK108,AK108))</f>
        <v/>
      </c>
      <c r="AJ108" t="str">
        <f t="shared" si="72"/>
        <v/>
      </c>
      <c r="AK108" t="str">
        <f>IF(個人種目入力!F113="男",個人種目入力!B113,"")</f>
        <v/>
      </c>
      <c r="AL108" t="str">
        <f>IF(ISNUMBER(AK108),個人種目入力!C113,"")</f>
        <v/>
      </c>
      <c r="AM108" t="str">
        <f>IF(ISNUMBER(AK108),個人種目入力!D113,"")</f>
        <v/>
      </c>
      <c r="AN108" t="str">
        <f>IF(ISNUMBER(AK108),個人種目入力!E113,"")</f>
        <v/>
      </c>
      <c r="AP108" t="str">
        <f>IF(ISNUMBER(AK108),個人種目入力!H113,"")</f>
        <v/>
      </c>
    </row>
    <row r="109" spans="1:42" x14ac:dyDescent="0.15">
      <c r="A109" t="str">
        <f>IF(D109="","",IF(COUNTIF($D$2:D109,D109)=1,MAX($A$2:A108)+1,INDEX($A$2:A108,MATCH(D109,$D$2:D108,0),1)))</f>
        <v/>
      </c>
      <c r="B109" t="str">
        <f>IF(D109="","",COUNTIF($D$2:D109,D109))</f>
        <v/>
      </c>
      <c r="C109" t="str">
        <f t="shared" si="73"/>
        <v/>
      </c>
      <c r="D109" t="str">
        <f>IF(個人種目入力!F114="女",個人種目入力!B114,"")</f>
        <v/>
      </c>
      <c r="E109" t="str">
        <f>IF(ISNUMBER(D109),個人種目入力!C114,"")</f>
        <v/>
      </c>
      <c r="F109" t="str">
        <f>IF(ISNUMBER(D109),個人種目入力!D114,"")</f>
        <v/>
      </c>
      <c r="G109" t="str">
        <f>IF(ISNUMBER(D109),個人種目入力!E114,"")</f>
        <v/>
      </c>
      <c r="I109" t="str">
        <f>IF(ISNUMBER(D109),個人種目入力!H114,"")</f>
        <v/>
      </c>
      <c r="AH109" t="str">
        <f>IF(AK109="","",IF(COUNTIF($AK$2:AK109,AK109)=1,MAX($AH$2:AH108)+1,INDEX($AH$2:AH108,MATCH(AK109,$AK$2:AK108,0),1)))</f>
        <v/>
      </c>
      <c r="AI109" t="str">
        <f>IF(AK109="","",COUNTIF($AK$2:AK109,AK109))</f>
        <v/>
      </c>
      <c r="AJ109" t="str">
        <f t="shared" si="72"/>
        <v/>
      </c>
      <c r="AK109" t="str">
        <f>IF(個人種目入力!F114="男",個人種目入力!B114,"")</f>
        <v/>
      </c>
      <c r="AL109" t="str">
        <f>IF(ISNUMBER(AK109),個人種目入力!C114,"")</f>
        <v/>
      </c>
      <c r="AM109" t="str">
        <f>IF(ISNUMBER(AK109),個人種目入力!D114,"")</f>
        <v/>
      </c>
      <c r="AN109" t="str">
        <f>IF(ISNUMBER(AK109),個人種目入力!E114,"")</f>
        <v/>
      </c>
      <c r="AP109" t="str">
        <f>IF(ISNUMBER(AK109),個人種目入力!H114,"")</f>
        <v/>
      </c>
    </row>
    <row r="110" spans="1:42" x14ac:dyDescent="0.15">
      <c r="A110" t="str">
        <f>IF(D110="","",IF(COUNTIF($D$2:D110,D110)=1,MAX($A$2:A109)+1,INDEX($A$2:A109,MATCH(D110,$D$2:D109,0),1)))</f>
        <v/>
      </c>
      <c r="B110" t="str">
        <f>IF(D110="","",COUNTIF($D$2:D110,D110))</f>
        <v/>
      </c>
      <c r="C110" t="str">
        <f t="shared" si="73"/>
        <v/>
      </c>
      <c r="D110" t="str">
        <f>IF(個人種目入力!F115="女",個人種目入力!B115,"")</f>
        <v/>
      </c>
      <c r="E110" t="str">
        <f>IF(ISNUMBER(D110),個人種目入力!C115,"")</f>
        <v/>
      </c>
      <c r="F110" t="str">
        <f>IF(ISNUMBER(D110),個人種目入力!D115,"")</f>
        <v/>
      </c>
      <c r="G110" t="str">
        <f>IF(ISNUMBER(D110),個人種目入力!E115,"")</f>
        <v/>
      </c>
      <c r="I110" t="str">
        <f>IF(ISNUMBER(D110),個人種目入力!H115,"")</f>
        <v/>
      </c>
      <c r="AH110" t="str">
        <f>IF(AK110="","",IF(COUNTIF($AK$2:AK110,AK110)=1,MAX($AH$2:AH109)+1,INDEX($AH$2:AH109,MATCH(AK110,$AK$2:AK109,0),1)))</f>
        <v/>
      </c>
      <c r="AI110" t="str">
        <f>IF(AK110="","",COUNTIF($AK$2:AK110,AK110))</f>
        <v/>
      </c>
      <c r="AJ110" t="str">
        <f t="shared" si="72"/>
        <v/>
      </c>
      <c r="AK110" t="str">
        <f>IF(個人種目入力!F115="男",個人種目入力!B115,"")</f>
        <v/>
      </c>
      <c r="AL110" t="str">
        <f>IF(ISNUMBER(AK110),個人種目入力!C115,"")</f>
        <v/>
      </c>
      <c r="AM110" t="str">
        <f>IF(ISNUMBER(AK110),個人種目入力!D115,"")</f>
        <v/>
      </c>
      <c r="AN110" t="str">
        <f>IF(ISNUMBER(AK110),個人種目入力!E115,"")</f>
        <v/>
      </c>
      <c r="AP110" t="str">
        <f>IF(ISNUMBER(AK110),個人種目入力!H115,"")</f>
        <v/>
      </c>
    </row>
    <row r="111" spans="1:42" x14ac:dyDescent="0.15">
      <c r="A111" t="str">
        <f>IF(D111="","",IF(COUNTIF($D$2:D111,D111)=1,MAX($A$2:A110)+1,INDEX($A$2:A110,MATCH(D111,$D$2:D110,0),1)))</f>
        <v/>
      </c>
      <c r="B111" t="str">
        <f>IF(D111="","",COUNTIF($D$2:D111,D111))</f>
        <v/>
      </c>
      <c r="C111" t="str">
        <f t="shared" si="73"/>
        <v/>
      </c>
      <c r="D111" t="str">
        <f>IF(個人種目入力!F116="女",個人種目入力!B116,"")</f>
        <v/>
      </c>
      <c r="E111" t="str">
        <f>IF(ISNUMBER(D111),個人種目入力!C116,"")</f>
        <v/>
      </c>
      <c r="F111" t="str">
        <f>IF(ISNUMBER(D111),個人種目入力!D116,"")</f>
        <v/>
      </c>
      <c r="G111" t="str">
        <f>IF(ISNUMBER(D111),個人種目入力!E116,"")</f>
        <v/>
      </c>
      <c r="I111" t="str">
        <f>IF(ISNUMBER(D111),個人種目入力!H116,"")</f>
        <v/>
      </c>
      <c r="AH111" t="str">
        <f>IF(AK111="","",IF(COUNTIF($AK$2:AK111,AK111)=1,MAX($AH$2:AH110)+1,INDEX($AH$2:AH110,MATCH(AK111,$AK$2:AK110,0),1)))</f>
        <v/>
      </c>
      <c r="AI111" t="str">
        <f>IF(AK111="","",COUNTIF($AK$2:AK111,AK111))</f>
        <v/>
      </c>
      <c r="AJ111" t="str">
        <f t="shared" si="72"/>
        <v/>
      </c>
      <c r="AK111" t="str">
        <f>IF(個人種目入力!F116="男",個人種目入力!B116,"")</f>
        <v/>
      </c>
      <c r="AL111" t="str">
        <f>IF(ISNUMBER(AK111),個人種目入力!C116,"")</f>
        <v/>
      </c>
      <c r="AM111" t="str">
        <f>IF(ISNUMBER(AK111),個人種目入力!D116,"")</f>
        <v/>
      </c>
      <c r="AN111" t="str">
        <f>IF(ISNUMBER(AK111),個人種目入力!E116,"")</f>
        <v/>
      </c>
      <c r="AP111" t="str">
        <f>IF(ISNUMBER(AK111),個人種目入力!H116,"")</f>
        <v/>
      </c>
    </row>
    <row r="112" spans="1:42" x14ac:dyDescent="0.15">
      <c r="A112" t="str">
        <f>IF(D112="","",IF(COUNTIF($D$2:D112,D112)=1,MAX($A$2:A111)+1,INDEX($A$2:A111,MATCH(D112,$D$2:D111,0),1)))</f>
        <v/>
      </c>
      <c r="B112" t="str">
        <f>IF(D112="","",COUNTIF($D$2:D112,D112))</f>
        <v/>
      </c>
      <c r="C112" t="str">
        <f t="shared" si="73"/>
        <v/>
      </c>
      <c r="D112" t="str">
        <f>IF(個人種目入力!F117="女",個人種目入力!B117,"")</f>
        <v/>
      </c>
      <c r="E112" t="str">
        <f>IF(ISNUMBER(D112),個人種目入力!C117,"")</f>
        <v/>
      </c>
      <c r="F112" t="str">
        <f>IF(ISNUMBER(D112),個人種目入力!D117,"")</f>
        <v/>
      </c>
      <c r="G112" t="str">
        <f>IF(ISNUMBER(D112),個人種目入力!E117,"")</f>
        <v/>
      </c>
      <c r="I112" t="str">
        <f>IF(ISNUMBER(D112),個人種目入力!H117,"")</f>
        <v/>
      </c>
      <c r="AH112" t="str">
        <f>IF(AK112="","",IF(COUNTIF($AK$2:AK112,AK112)=1,MAX($AH$2:AH111)+1,INDEX($AH$2:AH111,MATCH(AK112,$AK$2:AK111,0),1)))</f>
        <v/>
      </c>
      <c r="AI112" t="str">
        <f>IF(AK112="","",COUNTIF($AK$2:AK112,AK112))</f>
        <v/>
      </c>
      <c r="AJ112" t="str">
        <f t="shared" si="72"/>
        <v/>
      </c>
      <c r="AK112" t="str">
        <f>IF(個人種目入力!F117="男",個人種目入力!B117,"")</f>
        <v/>
      </c>
      <c r="AL112" t="str">
        <f>IF(ISNUMBER(AK112),個人種目入力!C117,"")</f>
        <v/>
      </c>
      <c r="AM112" t="str">
        <f>IF(ISNUMBER(AK112),個人種目入力!D117,"")</f>
        <v/>
      </c>
      <c r="AN112" t="str">
        <f>IF(ISNUMBER(AK112),個人種目入力!E117,"")</f>
        <v/>
      </c>
      <c r="AP112" t="str">
        <f>IF(ISNUMBER(AK112),個人種目入力!H117,"")</f>
        <v/>
      </c>
    </row>
    <row r="113" spans="1:65" x14ac:dyDescent="0.15">
      <c r="A113" t="str">
        <f>IF(D113="","",IF(COUNTIF($D$2:D113,D113)=1,MAX($A$2:A112)+1,INDEX($A$2:A112,MATCH(D113,$D$2:D112,0),1)))</f>
        <v/>
      </c>
      <c r="B113" t="str">
        <f>IF(D113="","",COUNTIF($D$2:D113,D113))</f>
        <v/>
      </c>
      <c r="C113" t="str">
        <f t="shared" si="73"/>
        <v/>
      </c>
      <c r="D113" t="str">
        <f>IF(個人種目入力!F118="女",個人種目入力!B118,"")</f>
        <v/>
      </c>
      <c r="E113" t="str">
        <f>IF(ISNUMBER(D113),個人種目入力!C118,"")</f>
        <v/>
      </c>
      <c r="F113" t="str">
        <f>IF(ISNUMBER(D113),個人種目入力!D118,"")</f>
        <v/>
      </c>
      <c r="G113" t="str">
        <f>IF(ISNUMBER(D113),個人種目入力!E118,"")</f>
        <v/>
      </c>
      <c r="I113" t="str">
        <f>IF(ISNUMBER(D113),個人種目入力!H118,"")</f>
        <v/>
      </c>
      <c r="AH113" t="str">
        <f>IF(AK113="","",IF(COUNTIF($AK$2:AK113,AK113)=1,MAX($AH$2:AH112)+1,INDEX($AH$2:AH112,MATCH(AK113,$AK$2:AK112,0),1)))</f>
        <v/>
      </c>
      <c r="AI113" t="str">
        <f>IF(AK113="","",COUNTIF($AK$2:AK113,AK113))</f>
        <v/>
      </c>
      <c r="AJ113" t="str">
        <f t="shared" si="72"/>
        <v/>
      </c>
      <c r="AK113" t="str">
        <f>IF(個人種目入力!F118="男",個人種目入力!B118,"")</f>
        <v/>
      </c>
      <c r="AL113" t="str">
        <f>IF(ISNUMBER(AK113),個人種目入力!C118,"")</f>
        <v/>
      </c>
      <c r="AM113" t="str">
        <f>IF(ISNUMBER(AK113),個人種目入力!D118,"")</f>
        <v/>
      </c>
      <c r="AN113" t="str">
        <f>IF(ISNUMBER(AK113),個人種目入力!E118,"")</f>
        <v/>
      </c>
      <c r="AP113" t="str">
        <f>IF(ISNUMBER(AK113),個人種目入力!H118,"")</f>
        <v/>
      </c>
    </row>
    <row r="114" spans="1:65" x14ac:dyDescent="0.15">
      <c r="A114" t="str">
        <f>IF(D114="","",IF(COUNTIF($D$2:D114,D114)=1,MAX($A$2:A113)+1,INDEX($A$2:A113,MATCH(D114,$D$2:D113,0),1)))</f>
        <v/>
      </c>
      <c r="B114" t="str">
        <f>IF(D114="","",COUNTIF($D$2:D114,D114))</f>
        <v/>
      </c>
      <c r="C114" t="str">
        <f t="shared" si="73"/>
        <v/>
      </c>
      <c r="D114" t="str">
        <f>IF(個人種目入力!F119="女",個人種目入力!B119,"")</f>
        <v/>
      </c>
      <c r="E114" t="str">
        <f>IF(ISNUMBER(D114),個人種目入力!C119,"")</f>
        <v/>
      </c>
      <c r="F114" t="str">
        <f>IF(ISNUMBER(D114),個人種目入力!D119,"")</f>
        <v/>
      </c>
      <c r="G114" t="str">
        <f>IF(ISNUMBER(D114),個人種目入力!E119,"")</f>
        <v/>
      </c>
      <c r="I114" t="str">
        <f>IF(ISNUMBER(D114),個人種目入力!H119,"")</f>
        <v/>
      </c>
      <c r="AH114" t="str">
        <f>IF(AK114="","",IF(COUNTIF($AK$2:AK114,AK114)=1,MAX($AH$2:AH113)+1,INDEX($AH$2:AH113,MATCH(AK114,$AK$2:AK113,0),1)))</f>
        <v/>
      </c>
      <c r="AI114" t="str">
        <f>IF(AK114="","",COUNTIF($AK$2:AK114,AK114))</f>
        <v/>
      </c>
      <c r="AJ114" t="str">
        <f t="shared" si="72"/>
        <v/>
      </c>
      <c r="AK114" t="str">
        <f>IF(個人種目入力!F119="男",個人種目入力!B119,"")</f>
        <v/>
      </c>
      <c r="AL114" t="str">
        <f>IF(ISNUMBER(AK114),個人種目入力!C119,"")</f>
        <v/>
      </c>
      <c r="AM114" t="str">
        <f>IF(ISNUMBER(AK114),個人種目入力!D119,"")</f>
        <v/>
      </c>
      <c r="AN114" t="str">
        <f>IF(ISNUMBER(AK114),個人種目入力!E119,"")</f>
        <v/>
      </c>
      <c r="AP114" t="str">
        <f>IF(ISNUMBER(AK114),個人種目入力!H119,"")</f>
        <v/>
      </c>
    </row>
    <row r="115" spans="1:65" x14ac:dyDescent="0.15">
      <c r="A115" t="str">
        <f>IF(D115="","",IF(COUNTIF($D$2:D115,D115)=1,MAX($A$2:A114)+1,INDEX($A$2:A114,MATCH(D115,$D$2:D114,0),1)))</f>
        <v/>
      </c>
      <c r="B115" t="str">
        <f>IF(D115="","",COUNTIF($D$2:D115,D115))</f>
        <v/>
      </c>
      <c r="C115" t="str">
        <f t="shared" si="73"/>
        <v/>
      </c>
      <c r="D115" t="str">
        <f>IF(個人種目入力!F120="女",個人種目入力!B120,"")</f>
        <v/>
      </c>
      <c r="E115" t="str">
        <f>IF(ISNUMBER(D115),個人種目入力!C120,"")</f>
        <v/>
      </c>
      <c r="F115" t="str">
        <f>IF(ISNUMBER(D115),個人種目入力!D120,"")</f>
        <v/>
      </c>
      <c r="G115" t="str">
        <f>IF(ISNUMBER(D115),個人種目入力!E120,"")</f>
        <v/>
      </c>
      <c r="I115" t="str">
        <f>IF(ISNUMBER(D115),個人種目入力!H120,"")</f>
        <v/>
      </c>
      <c r="AH115" t="str">
        <f>IF(AK115="","",IF(COUNTIF($AK$2:AK115,AK115)=1,MAX($AH$2:AH114)+1,INDEX($AH$2:AH114,MATCH(AK115,$AK$2:AK114,0),1)))</f>
        <v/>
      </c>
      <c r="AI115" t="str">
        <f>IF(AK115="","",COUNTIF($AK$2:AK115,AK115))</f>
        <v/>
      </c>
      <c r="AJ115" t="str">
        <f t="shared" si="72"/>
        <v/>
      </c>
      <c r="AK115" t="str">
        <f>IF(個人種目入力!F120="男",個人種目入力!B120,"")</f>
        <v/>
      </c>
      <c r="AL115" t="str">
        <f>IF(ISNUMBER(AK115),個人種目入力!C120,"")</f>
        <v/>
      </c>
      <c r="AM115" t="str">
        <f>IF(ISNUMBER(AK115),個人種目入力!D120,"")</f>
        <v/>
      </c>
      <c r="AN115" t="str">
        <f>IF(ISNUMBER(AK115),個人種目入力!E120,"")</f>
        <v/>
      </c>
      <c r="AP115" t="str">
        <f>IF(ISNUMBER(AK115),個人種目入力!H120,"")</f>
        <v/>
      </c>
    </row>
    <row r="116" spans="1:65" x14ac:dyDescent="0.15">
      <c r="A116" t="str">
        <f>IF(D116="","",IF(COUNTIF($D$2:D116,D116)=1,MAX($A$2:A115)+1,INDEX($A$2:A115,MATCH(D116,$D$2:D115,0),1)))</f>
        <v/>
      </c>
      <c r="B116" t="str">
        <f>IF(D116="","",COUNTIF($D$2:D116,D116))</f>
        <v/>
      </c>
      <c r="C116" t="str">
        <f t="shared" si="73"/>
        <v/>
      </c>
      <c r="D116" t="str">
        <f>IF(個人種目入力!F121="女",個人種目入力!B121,"")</f>
        <v/>
      </c>
      <c r="E116" t="str">
        <f>IF(ISNUMBER(D116),個人種目入力!C121,"")</f>
        <v/>
      </c>
      <c r="F116" t="str">
        <f>IF(ISNUMBER(D116),個人種目入力!D121,"")</f>
        <v/>
      </c>
      <c r="G116" t="str">
        <f>IF(ISNUMBER(D116),個人種目入力!E121,"")</f>
        <v/>
      </c>
      <c r="I116" t="str">
        <f>IF(ISNUMBER(D116),個人種目入力!H121,"")</f>
        <v/>
      </c>
      <c r="AH116" t="str">
        <f>IF(AK116="","",IF(COUNTIF($AK$2:AK116,AK116)=1,MAX($AH$2:AH115)+1,INDEX($AH$2:AH115,MATCH(AK116,$AK$2:AK115,0),1)))</f>
        <v/>
      </c>
      <c r="AI116" t="str">
        <f>IF(AK116="","",COUNTIF($AK$2:AK116,AK116))</f>
        <v/>
      </c>
      <c r="AJ116" t="str">
        <f t="shared" si="72"/>
        <v/>
      </c>
      <c r="AK116" t="str">
        <f>IF(個人種目入力!F121="男",個人種目入力!B121,"")</f>
        <v/>
      </c>
      <c r="AL116" t="str">
        <f>IF(ISNUMBER(AK116),個人種目入力!C121,"")</f>
        <v/>
      </c>
      <c r="AM116" t="str">
        <f>IF(ISNUMBER(AK116),個人種目入力!D121,"")</f>
        <v/>
      </c>
      <c r="AN116" t="str">
        <f>IF(ISNUMBER(AK116),個人種目入力!E121,"")</f>
        <v/>
      </c>
      <c r="AP116" t="str">
        <f>IF(ISNUMBER(AK116),個人種目入力!H121,"")</f>
        <v/>
      </c>
    </row>
    <row r="117" spans="1:65" x14ac:dyDescent="0.15">
      <c r="A117" t="str">
        <f>IF(D117="","",IF(COUNTIF($D$2:D117,D117)=1,MAX($A$2:A116)+1,INDEX($A$2:A116,MATCH(D117,$D$2:D116,0),1)))</f>
        <v/>
      </c>
      <c r="B117" t="str">
        <f>IF(D117="","",COUNTIF($D$2:D117,D117))</f>
        <v/>
      </c>
      <c r="C117" t="str">
        <f t="shared" si="73"/>
        <v/>
      </c>
      <c r="D117" t="str">
        <f>IF(個人種目入力!F122="女",個人種目入力!B122,"")</f>
        <v/>
      </c>
      <c r="E117" t="str">
        <f>IF(ISNUMBER(D117),個人種目入力!C122,"")</f>
        <v/>
      </c>
      <c r="F117" t="str">
        <f>IF(ISNUMBER(D117),個人種目入力!D122,"")</f>
        <v/>
      </c>
      <c r="G117" t="str">
        <f>IF(ISNUMBER(D117),個人種目入力!E122,"")</f>
        <v/>
      </c>
      <c r="I117" t="str">
        <f>IF(ISNUMBER(D117),個人種目入力!H122,"")</f>
        <v/>
      </c>
      <c r="AH117" t="str">
        <f>IF(AK117="","",IF(COUNTIF($AK$2:AK117,AK117)=1,MAX($AH$2:AH116)+1,INDEX($AH$2:AH116,MATCH(AK117,$AK$2:AK116,0),1)))</f>
        <v/>
      </c>
      <c r="AI117" t="str">
        <f>IF(AK117="","",COUNTIF($AK$2:AK117,AK117))</f>
        <v/>
      </c>
      <c r="AJ117" t="str">
        <f t="shared" si="72"/>
        <v/>
      </c>
      <c r="AK117" t="str">
        <f>IF(個人種目入力!F122="男",個人種目入力!B122,"")</f>
        <v/>
      </c>
      <c r="AL117" t="str">
        <f>IF(ISNUMBER(AK117),個人種目入力!C122,"")</f>
        <v/>
      </c>
      <c r="AM117" t="str">
        <f>IF(ISNUMBER(AK117),個人種目入力!D122,"")</f>
        <v/>
      </c>
      <c r="AN117" t="str">
        <f>IF(ISNUMBER(AK117),個人種目入力!E122,"")</f>
        <v/>
      </c>
      <c r="AP117" t="str">
        <f>IF(ISNUMBER(AK117),個人種目入力!H122,"")</f>
        <v/>
      </c>
    </row>
    <row r="118" spans="1:65" x14ac:dyDescent="0.15">
      <c r="A118" t="str">
        <f>IF(D118="","",IF(COUNTIF($D$2:D118,D118)=1,MAX($A$2:A117)+1,INDEX($A$2:A117,MATCH(D118,$D$2:D117,0),1)))</f>
        <v/>
      </c>
      <c r="B118" t="str">
        <f>IF(D118="","",COUNTIF($D$2:D118,D118))</f>
        <v/>
      </c>
      <c r="C118" t="str">
        <f t="shared" si="73"/>
        <v/>
      </c>
      <c r="D118" t="str">
        <f>IF(個人種目入力!F123="女",個人種目入力!B123,"")</f>
        <v/>
      </c>
      <c r="E118" t="str">
        <f>IF(ISNUMBER(D118),個人種目入力!C123,"")</f>
        <v/>
      </c>
      <c r="F118" t="str">
        <f>IF(ISNUMBER(D118),個人種目入力!D123,"")</f>
        <v/>
      </c>
      <c r="G118" t="str">
        <f>IF(ISNUMBER(D118),個人種目入力!E123,"")</f>
        <v/>
      </c>
      <c r="I118" t="str">
        <f>IF(ISNUMBER(D118),個人種目入力!H123,"")</f>
        <v/>
      </c>
      <c r="AH118" t="str">
        <f>IF(AK118="","",IF(COUNTIF($AK$2:AK118,AK118)=1,MAX($AH$2:AH117)+1,INDEX($AH$2:AH117,MATCH(AK118,$AK$2:AK117,0),1)))</f>
        <v/>
      </c>
      <c r="AI118" t="str">
        <f>IF(AK118="","",COUNTIF($AK$2:AK118,AK118))</f>
        <v/>
      </c>
      <c r="AJ118" t="str">
        <f t="shared" si="72"/>
        <v/>
      </c>
      <c r="AK118" t="str">
        <f>IF(個人種目入力!F123="男",個人種目入力!B123,"")</f>
        <v/>
      </c>
      <c r="AL118" t="str">
        <f>IF(ISNUMBER(AK118),個人種目入力!C123,"")</f>
        <v/>
      </c>
      <c r="AM118" t="str">
        <f>IF(ISNUMBER(AK118),個人種目入力!D123,"")</f>
        <v/>
      </c>
      <c r="AN118" t="str">
        <f>IF(ISNUMBER(AK118),個人種目入力!E123,"")</f>
        <v/>
      </c>
      <c r="AP118" t="str">
        <f>IF(ISNUMBER(AK118),個人種目入力!H123,"")</f>
        <v/>
      </c>
    </row>
    <row r="119" spans="1:65" x14ac:dyDescent="0.15">
      <c r="A119" t="str">
        <f>IF(D119="","",IF(COUNTIF($D$2:D119,D119)=1,MAX($A$2:A118)+1,INDEX($A$2:A118,MATCH(D119,$D$2:D118,0),1)))</f>
        <v/>
      </c>
      <c r="B119" t="str">
        <f>IF(D119="","",COUNTIF($D$2:D119,D119))</f>
        <v/>
      </c>
      <c r="C119" t="str">
        <f t="shared" si="73"/>
        <v/>
      </c>
      <c r="D119" t="str">
        <f>IF(個人種目入力!F124="女",個人種目入力!B124,"")</f>
        <v/>
      </c>
      <c r="E119" t="str">
        <f>IF(ISNUMBER(D119),個人種目入力!C124,"")</f>
        <v/>
      </c>
      <c r="F119" t="str">
        <f>IF(ISNUMBER(D119),個人種目入力!D124,"")</f>
        <v/>
      </c>
      <c r="G119" t="str">
        <f>IF(ISNUMBER(D119),個人種目入力!E124,"")</f>
        <v/>
      </c>
      <c r="I119" t="str">
        <f>IF(ISNUMBER(D119),個人種目入力!H124,"")</f>
        <v/>
      </c>
      <c r="AH119" t="str">
        <f>IF(AK119="","",IF(COUNTIF($AK$2:AK119,AK119)=1,MAX($AH$2:AH118)+1,INDEX($AH$2:AH118,MATCH(AK119,$AK$2:AK118,0),1)))</f>
        <v/>
      </c>
      <c r="AI119" t="str">
        <f>IF(AK119="","",COUNTIF($AK$2:AK119,AK119))</f>
        <v/>
      </c>
      <c r="AJ119" t="str">
        <f t="shared" si="72"/>
        <v/>
      </c>
      <c r="AK119" t="str">
        <f>IF(個人種目入力!F124="男",個人種目入力!B124,"")</f>
        <v/>
      </c>
      <c r="AL119" t="str">
        <f>IF(ISNUMBER(AK119),個人種目入力!C124,"")</f>
        <v/>
      </c>
      <c r="AM119" t="str">
        <f>IF(ISNUMBER(AK119),個人種目入力!D124,"")</f>
        <v/>
      </c>
      <c r="AN119" t="str">
        <f>IF(ISNUMBER(AK119),個人種目入力!E124,"")</f>
        <v/>
      </c>
      <c r="AP119" t="str">
        <f>IF(ISNUMBER(AK119),個人種目入力!H124,"")</f>
        <v/>
      </c>
    </row>
    <row r="120" spans="1:65" x14ac:dyDescent="0.15">
      <c r="A120" t="str">
        <f>IF(D120="","",IF(COUNTIF($D$2:D120,D120)=1,MAX($A$2:A119)+1,INDEX($A$2:A119,MATCH(D120,$D$2:D119,0),1)))</f>
        <v/>
      </c>
      <c r="B120" t="str">
        <f>IF(D120="","",COUNTIF($D$2:D120,D120))</f>
        <v/>
      </c>
      <c r="C120" t="str">
        <f t="shared" si="73"/>
        <v/>
      </c>
      <c r="D120" t="str">
        <f>IF(個人種目入力!F125="女",個人種目入力!B125,"")</f>
        <v/>
      </c>
      <c r="E120" t="str">
        <f>IF(ISNUMBER(D120),個人種目入力!C125,"")</f>
        <v/>
      </c>
      <c r="F120" t="str">
        <f>IF(ISNUMBER(D120),個人種目入力!D125,"")</f>
        <v/>
      </c>
      <c r="G120" t="str">
        <f>IF(ISNUMBER(D120),個人種目入力!E125,"")</f>
        <v/>
      </c>
      <c r="I120" t="str">
        <f>IF(ISNUMBER(D120),個人種目入力!H125,"")</f>
        <v/>
      </c>
      <c r="AH120" t="str">
        <f>IF(AK120="","",IF(COUNTIF($AK$2:AK120,AK120)=1,MAX($AH$2:AH119)+1,INDEX($AH$2:AH119,MATCH(AK120,$AK$2:AK119,0),1)))</f>
        <v/>
      </c>
      <c r="AI120" t="str">
        <f>IF(AK120="","",COUNTIF($AK$2:AK120,AK120))</f>
        <v/>
      </c>
      <c r="AJ120" t="str">
        <f t="shared" si="72"/>
        <v/>
      </c>
      <c r="AK120" t="str">
        <f>IF(個人種目入力!F125="男",個人種目入力!B125,"")</f>
        <v/>
      </c>
      <c r="AL120" t="str">
        <f>IF(ISNUMBER(AK120),個人種目入力!C125,"")</f>
        <v/>
      </c>
      <c r="AM120" t="str">
        <f>IF(ISNUMBER(AK120),個人種目入力!D125,"")</f>
        <v/>
      </c>
      <c r="AN120" t="str">
        <f>IF(ISNUMBER(AK120),個人種目入力!E125,"")</f>
        <v/>
      </c>
      <c r="AP120" t="str">
        <f>IF(ISNUMBER(AK120),個人種目入力!H125,"")</f>
        <v/>
      </c>
    </row>
    <row r="121" spans="1:65" x14ac:dyDescent="0.15">
      <c r="A121" t="str">
        <f>IF(D121="","",IF(COUNTIF($D$2:D121,D121)=1,MAX($A$2:A120)+1,INDEX($A$2:A120,MATCH(D121,$D$2:D120,0),1)))</f>
        <v/>
      </c>
      <c r="B121" t="str">
        <f>IF(D121="","",COUNTIF($D$2:D121,D121))</f>
        <v/>
      </c>
      <c r="C121" t="str">
        <f t="shared" si="73"/>
        <v/>
      </c>
      <c r="D121" t="str">
        <f>IF(個人種目入力!F126="女",個人種目入力!B126,"")</f>
        <v/>
      </c>
      <c r="E121" t="str">
        <f>IF(ISNUMBER(D121),個人種目入力!C126,"")</f>
        <v/>
      </c>
      <c r="F121" t="str">
        <f>IF(ISNUMBER(D121),個人種目入力!D126,"")</f>
        <v/>
      </c>
      <c r="G121" t="str">
        <f>IF(ISNUMBER(D121),個人種目入力!E126,"")</f>
        <v/>
      </c>
      <c r="I121" t="str">
        <f>IF(ISNUMBER(D121),個人種目入力!H126,"")</f>
        <v/>
      </c>
      <c r="AH121" t="str">
        <f>IF(AK121="","",IF(COUNTIF($AK$2:AK121,AK121)=1,MAX($AH$2:AH120)+1,INDEX($AH$2:AH120,MATCH(AK121,$AK$2:AK120,0),1)))</f>
        <v/>
      </c>
      <c r="AI121" t="str">
        <f>IF(AK121="","",COUNTIF($AK$2:AK121,AK121))</f>
        <v/>
      </c>
      <c r="AJ121" t="str">
        <f t="shared" si="72"/>
        <v/>
      </c>
      <c r="AK121" t="str">
        <f>IF(個人種目入力!F126="男",個人種目入力!B126,"")</f>
        <v/>
      </c>
      <c r="AL121" t="str">
        <f>IF(ISNUMBER(AK121),個人種目入力!C126,"")</f>
        <v/>
      </c>
      <c r="AM121" t="str">
        <f>IF(ISNUMBER(AK121),個人種目入力!D126,"")</f>
        <v/>
      </c>
      <c r="AN121" t="str">
        <f>IF(ISNUMBER(AK121),個人種目入力!E126,"")</f>
        <v/>
      </c>
      <c r="AP121" t="str">
        <f>IF(ISNUMBER(AK121),個人種目入力!H126,"")</f>
        <v/>
      </c>
    </row>
    <row r="122" spans="1:65" x14ac:dyDescent="0.15">
      <c r="A122" t="str">
        <f>IF(D122="","",IF(COUNTIF($D$2:D122,D122)=1,MAX($A$2:A121)+1,INDEX($A$2:A121,MATCH(D122,$D$2:D121,0),1)))</f>
        <v/>
      </c>
      <c r="B122" t="str">
        <f>IF(D122="","",COUNTIF($D$2:D122,D122))</f>
        <v/>
      </c>
      <c r="C122" t="str">
        <f t="shared" si="73"/>
        <v/>
      </c>
      <c r="D122" t="str">
        <f>IF(個人種目入力!F127="女",個人種目入力!B127,"")</f>
        <v/>
      </c>
      <c r="E122" t="str">
        <f>IF(ISNUMBER(D122),個人種目入力!C127,"")</f>
        <v/>
      </c>
      <c r="F122" t="str">
        <f>IF(ISNUMBER(D122),個人種目入力!D127,"")</f>
        <v/>
      </c>
      <c r="G122" t="str">
        <f>IF(ISNUMBER(D122),個人種目入力!E127,"")</f>
        <v/>
      </c>
      <c r="I122" t="str">
        <f>IF(ISNUMBER(D122),個人種目入力!H127,"")</f>
        <v/>
      </c>
      <c r="AH122" t="str">
        <f>IF(AK122="","",IF(COUNTIF($AK$2:AK122,AK122)=1,MAX($AH$2:AH121)+1,INDEX($AH$2:AH121,MATCH(AK122,$AK$2:AK121,0),1)))</f>
        <v/>
      </c>
      <c r="AI122" t="str">
        <f>IF(AK122="","",COUNTIF($AK$2:AK122,AK122))</f>
        <v/>
      </c>
      <c r="AJ122" t="str">
        <f t="shared" si="72"/>
        <v/>
      </c>
      <c r="AK122" t="str">
        <f>IF(個人種目入力!F127="男",個人種目入力!B127,"")</f>
        <v/>
      </c>
      <c r="AL122" t="str">
        <f>IF(ISNUMBER(AK122),個人種目入力!C127,"")</f>
        <v/>
      </c>
      <c r="AM122" t="str">
        <f>IF(ISNUMBER(AK122),個人種目入力!D127,"")</f>
        <v/>
      </c>
      <c r="AN122" t="str">
        <f>IF(ISNUMBER(AK122),個人種目入力!E127,"")</f>
        <v/>
      </c>
      <c r="AP122" t="str">
        <f>IF(ISNUMBER(AK122),個人種目入力!H127,"")</f>
        <v/>
      </c>
    </row>
    <row r="123" spans="1:65" x14ac:dyDescent="0.15">
      <c r="A123" t="str">
        <f>IF(D123="","",IF(COUNTIF($D$2:D123,D123)=1,MAX($A$2:A122)+1,INDEX($A$2:A122,MATCH(D123,$D$2:D122,0),1)))</f>
        <v/>
      </c>
      <c r="B123" t="str">
        <f>IF(D123="","",COUNTIF($D$2:D123,D123))</f>
        <v/>
      </c>
      <c r="C123" t="str">
        <f t="shared" si="73"/>
        <v/>
      </c>
      <c r="D123" t="str">
        <f>IF(個人種目入力!F128="女",個人種目入力!B128,"")</f>
        <v/>
      </c>
      <c r="E123" t="str">
        <f>IF(ISNUMBER(D123),個人種目入力!C128,"")</f>
        <v/>
      </c>
      <c r="F123" t="str">
        <f>IF(ISNUMBER(D123),個人種目入力!D128,"")</f>
        <v/>
      </c>
      <c r="G123" t="str">
        <f>IF(ISNUMBER(D123),個人種目入力!E128,"")</f>
        <v/>
      </c>
      <c r="I123" t="str">
        <f>IF(ISNUMBER(D123),個人種目入力!H128,"")</f>
        <v/>
      </c>
      <c r="AH123" t="str">
        <f>IF(AK123="","",IF(COUNTIF($AK$2:AK123,AK123)=1,MAX($AH$2:AH122)+1,INDEX($AH$2:AH122,MATCH(AK123,$AK$2:AK122,0),1)))</f>
        <v/>
      </c>
      <c r="AI123" t="str">
        <f>IF(AK123="","",COUNTIF($AK$2:AK123,AK123))</f>
        <v/>
      </c>
      <c r="AJ123" t="str">
        <f t="shared" si="72"/>
        <v/>
      </c>
      <c r="AK123" t="str">
        <f>IF(個人種目入力!F128="男",個人種目入力!B128,"")</f>
        <v/>
      </c>
      <c r="AL123" t="str">
        <f>IF(ISNUMBER(AK123),個人種目入力!C128,"")</f>
        <v/>
      </c>
      <c r="AM123" t="str">
        <f>IF(ISNUMBER(AK123),個人種目入力!D128,"")</f>
        <v/>
      </c>
      <c r="AN123" t="str">
        <f>IF(ISNUMBER(AK123),個人種目入力!E128,"")</f>
        <v/>
      </c>
      <c r="AP123" t="str">
        <f>IF(ISNUMBER(AK123),個人種目入力!H128,"")</f>
        <v/>
      </c>
    </row>
    <row r="124" spans="1:65" x14ac:dyDescent="0.15">
      <c r="A124" t="str">
        <f>IF(D124="","",IF(COUNTIF($D$2:D124,D124)=1,MAX($A$2:A123)+1,INDEX($A$2:A123,MATCH(D124,$D$2:D123,0),1)))</f>
        <v/>
      </c>
      <c r="B124" t="str">
        <f>IF(D124="","",COUNTIF($D$2:D124,D124))</f>
        <v/>
      </c>
      <c r="C124" t="str">
        <f t="shared" si="73"/>
        <v/>
      </c>
      <c r="D124" t="str">
        <f>IF(個人種目入力!F129="女",個人種目入力!B129,"")</f>
        <v/>
      </c>
      <c r="E124" t="str">
        <f>IF(ISNUMBER(D124),個人種目入力!C129,"")</f>
        <v/>
      </c>
      <c r="F124" t="str">
        <f>IF(ISNUMBER(D124),個人種目入力!D129,"")</f>
        <v/>
      </c>
      <c r="G124" t="str">
        <f>IF(ISNUMBER(D124),個人種目入力!E129,"")</f>
        <v/>
      </c>
      <c r="I124" t="str">
        <f>IF(ISNUMBER(D124),個人種目入力!H129,"")</f>
        <v/>
      </c>
      <c r="AH124" t="str">
        <f>IF(AK124="","",IF(COUNTIF($AK$2:AK124,AK124)=1,MAX($AH$2:AH123)+1,INDEX($AH$2:AH123,MATCH(AK124,$AK$2:AK123,0),1)))</f>
        <v/>
      </c>
      <c r="AI124" t="str">
        <f>IF(AK124="","",COUNTIF($AK$2:AK124,AK124))</f>
        <v/>
      </c>
      <c r="AJ124" t="str">
        <f t="shared" si="72"/>
        <v/>
      </c>
      <c r="AK124" t="str">
        <f>IF(個人種目入力!F129="男",個人種目入力!B129,"")</f>
        <v/>
      </c>
      <c r="AL124" t="str">
        <f>IF(ISNUMBER(AK124),個人種目入力!C129,"")</f>
        <v/>
      </c>
      <c r="AM124" t="str">
        <f>IF(ISNUMBER(AK124),個人種目入力!D129,"")</f>
        <v/>
      </c>
      <c r="AN124" t="str">
        <f>IF(ISNUMBER(AK124),個人種目入力!E129,"")</f>
        <v/>
      </c>
      <c r="AP124" t="str">
        <f>IF(ISNUMBER(AK124),個人種目入力!H129,"")</f>
        <v/>
      </c>
    </row>
    <row r="125" spans="1:65" x14ac:dyDescent="0.15">
      <c r="A125" t="str">
        <f>IF(D125="","",IF(COUNTIF($D$2:D125,D125)=1,MAX($A$2:A124)+1,INDEX($A$2:A124,MATCH(D125,$D$2:D124,0),1)))</f>
        <v/>
      </c>
      <c r="B125" t="str">
        <f>IF(D125="","",COUNTIF($D$2:D125,D125))</f>
        <v/>
      </c>
      <c r="C125" t="str">
        <f t="shared" si="73"/>
        <v/>
      </c>
      <c r="D125" t="str">
        <f>IF(個人種目入力!F130="女",個人種目入力!B130,"")</f>
        <v/>
      </c>
      <c r="E125" t="str">
        <f>IF(ISNUMBER(D125),個人種目入力!C130,"")</f>
        <v/>
      </c>
      <c r="F125" t="str">
        <f>IF(ISNUMBER(D125),個人種目入力!D130,"")</f>
        <v/>
      </c>
      <c r="G125" t="str">
        <f>IF(ISNUMBER(D125),個人種目入力!E130,"")</f>
        <v/>
      </c>
      <c r="I125" t="str">
        <f>IF(ISNUMBER(D125),個人種目入力!H130,"")</f>
        <v/>
      </c>
      <c r="AH125" t="str">
        <f>IF(AK125="","",IF(COUNTIF($AK$2:AK125,AK125)=1,MAX($AH$2:AH124)+1,INDEX($AH$2:AH124,MATCH(AK125,$AK$2:AK124,0),1)))</f>
        <v/>
      </c>
      <c r="AI125" t="str">
        <f>IF(AK125="","",COUNTIF($AK$2:AK125,AK125))</f>
        <v/>
      </c>
      <c r="AJ125" t="str">
        <f t="shared" si="72"/>
        <v/>
      </c>
      <c r="AK125" t="str">
        <f>IF(個人種目入力!F130="男",個人種目入力!B130,"")</f>
        <v/>
      </c>
      <c r="AL125" t="str">
        <f>IF(ISNUMBER(AK125),個人種目入力!C130,"")</f>
        <v/>
      </c>
      <c r="AM125" t="str">
        <f>IF(ISNUMBER(AK125),個人種目入力!D130,"")</f>
        <v/>
      </c>
      <c r="AN125" t="str">
        <f>IF(ISNUMBER(AK125),個人種目入力!E130,"")</f>
        <v/>
      </c>
      <c r="AP125" t="str">
        <f>IF(ISNUMBER(AK125),個人種目入力!H130,"")</f>
        <v/>
      </c>
    </row>
    <row r="126" spans="1:65" x14ac:dyDescent="0.15">
      <c r="A126" t="str">
        <f>IF(D126="","",IF(COUNTIF($D$2:D126,D126)=1,MAX($A$2:A125)+1,INDEX($A$2:A125,MATCH(D126,$D$2:D125,0),1)))</f>
        <v/>
      </c>
      <c r="B126" t="str">
        <f>IF(D126="","",COUNTIF($D$2:D126,D126))</f>
        <v/>
      </c>
      <c r="C126" t="str">
        <f t="shared" si="73"/>
        <v/>
      </c>
      <c r="D126" t="str">
        <f>IF(個人種目入力!F131="女",個人種目入力!B131,"")</f>
        <v/>
      </c>
      <c r="E126" t="str">
        <f>IF(ISNUMBER(D126),個人種目入力!C131,"")</f>
        <v/>
      </c>
      <c r="F126" t="str">
        <f>IF(ISNUMBER(D126),個人種目入力!D131,"")</f>
        <v/>
      </c>
      <c r="G126" t="str">
        <f>IF(ISNUMBER(D126),個人種目入力!E131,"")</f>
        <v/>
      </c>
      <c r="I126" t="str">
        <f>IF(ISNUMBER(D126),個人種目入力!H131,"")</f>
        <v/>
      </c>
      <c r="AH126" t="str">
        <f>IF(AK126="","",IF(COUNTIF($AK$2:AK126,AK126)=1,MAX($AH$2:AH125)+1,INDEX($AH$2:AH125,MATCH(AK126,$AK$2:AK125,0),1)))</f>
        <v/>
      </c>
      <c r="AI126" t="str">
        <f>IF(AK126="","",COUNTIF($AK$2:AK126,AK126))</f>
        <v/>
      </c>
      <c r="AJ126" t="str">
        <f t="shared" si="72"/>
        <v/>
      </c>
      <c r="AK126" t="str">
        <f>IF(個人種目入力!F131="男",個人種目入力!B131,"")</f>
        <v/>
      </c>
      <c r="AL126" t="str">
        <f>IF(ISNUMBER(AK126),個人種目入力!C131,"")</f>
        <v/>
      </c>
      <c r="AM126" t="str">
        <f>IF(ISNUMBER(AK126),個人種目入力!D131,"")</f>
        <v/>
      </c>
      <c r="AN126" t="str">
        <f>IF(ISNUMBER(AK126),個人種目入力!E131,"")</f>
        <v/>
      </c>
      <c r="AP126" t="str">
        <f>IF(ISNUMBER(AK126),個人種目入力!H131,"")</f>
        <v/>
      </c>
    </row>
    <row r="127" spans="1:65" x14ac:dyDescent="0.15">
      <c r="A127" s="113" t="str">
        <f>IF(D127="","",IF(COUNTIF($D$2:D127,D127)=1,MAX($A$2:A126)+1,INDEX($A$2:A126,MATCH(D127,$D$2:D126,0),1)))</f>
        <v/>
      </c>
      <c r="B127" s="113">
        <v>4</v>
      </c>
      <c r="C127" s="113" t="str">
        <f>IF(A127="","",A127&amp;B127)</f>
        <v/>
      </c>
      <c r="D127" s="113" t="str">
        <f>IF(リレー種目入力!D19="","",リレー種目入力!D19)</f>
        <v/>
      </c>
      <c r="E127" s="113" t="str">
        <f>IF(リレー種目入力!E19="","",リレー種目入力!E19)</f>
        <v/>
      </c>
      <c r="F127" s="113" t="str">
        <f>IF(リレー種目入力!F19="","",リレー種目入力!F19)</f>
        <v/>
      </c>
      <c r="G127" s="113" t="str">
        <f>IF(リレー種目入力!G19="","",リレー種目入力!G19)</f>
        <v/>
      </c>
      <c r="H127" s="113" t="str">
        <f>IF(リレー種目入力!H19="","",リレー種目入力!H19)</f>
        <v/>
      </c>
      <c r="I127" s="113" t="s">
        <v>584</v>
      </c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 t="str">
        <f>IF(AK127="","",IF(COUNTIF($AK$2:AK127,AK127)=1,MAX($AH$2:AH126)+1,INDEX($AH$2:AH126,MATCH(AK127,$AK$2:AK126,0),1)))</f>
        <v/>
      </c>
      <c r="AI127" s="113">
        <v>4</v>
      </c>
      <c r="AJ127" s="113" t="str">
        <f>IF(AH127="","",AH127&amp;AI127)</f>
        <v/>
      </c>
      <c r="AK127" s="113" t="str">
        <f>IF(リレー種目入力!D7="","",リレー種目入力!D7)</f>
        <v/>
      </c>
      <c r="AL127" s="113" t="str">
        <f>IF(リレー種目入力!E7="","",リレー種目入力!E7)</f>
        <v/>
      </c>
      <c r="AM127" s="113" t="str">
        <f>IF(リレー種目入力!F7="","",リレー種目入力!F7)</f>
        <v/>
      </c>
      <c r="AN127" s="113" t="str">
        <f>IF(リレー種目入力!G7="","",リレー種目入力!G7)</f>
        <v/>
      </c>
      <c r="AO127" s="113" t="str">
        <f>IF(リレー種目入力!H7="","",リレー種目入力!H7)</f>
        <v/>
      </c>
      <c r="AP127" s="113" t="s">
        <v>584</v>
      </c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</row>
    <row r="128" spans="1:65" x14ac:dyDescent="0.15">
      <c r="A128" s="113" t="str">
        <f>IF(D128="","",IF(COUNTIF($D$2:D128,D128)=1,MAX($A$2:A127)+1,INDEX($A$2:A127,MATCH(D128,$D$2:D127,0),1)))</f>
        <v/>
      </c>
      <c r="B128" s="113">
        <v>4</v>
      </c>
      <c r="C128" s="113" t="str">
        <f t="shared" ref="C128:C138" si="74">IF(A128="","",A128&amp;B128)</f>
        <v/>
      </c>
      <c r="D128" s="113" t="str">
        <f>IF(リレー種目入力!D20="","",リレー種目入力!D20)</f>
        <v/>
      </c>
      <c r="E128" s="113" t="str">
        <f>IF(リレー種目入力!E20="","",リレー種目入力!E20)</f>
        <v/>
      </c>
      <c r="F128" s="113" t="str">
        <f>IF(リレー種目入力!F20="","",リレー種目入力!F20)</f>
        <v/>
      </c>
      <c r="G128" s="113" t="str">
        <f>IF(リレー種目入力!G20="","",リレー種目入力!G20)</f>
        <v/>
      </c>
      <c r="H128" s="113" t="str">
        <f>IF(リレー種目入力!H20="","",リレー種目入力!H20)</f>
        <v/>
      </c>
      <c r="I128" s="113" t="s">
        <v>584</v>
      </c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 t="str">
        <f>IF(AK128="","",IF(COUNTIF($AK$2:AK128,AK128)=1,MAX($AH$2:AH127)+1,INDEX($AH$2:AH127,MATCH(AK128,$AK$2:AK127,0),1)))</f>
        <v/>
      </c>
      <c r="AI128" s="113">
        <v>4</v>
      </c>
      <c r="AJ128" s="113" t="str">
        <f t="shared" ref="AJ128:AJ137" si="75">IF(AH128="","",AH128&amp;AI128)</f>
        <v/>
      </c>
      <c r="AK128" s="113" t="str">
        <f>IF(リレー種目入力!D8="","",リレー種目入力!D8)</f>
        <v/>
      </c>
      <c r="AL128" s="113" t="str">
        <f>IF(リレー種目入力!E8="","",リレー種目入力!E8)</f>
        <v/>
      </c>
      <c r="AM128" s="113" t="str">
        <f>IF(リレー種目入力!F8="","",リレー種目入力!F8)</f>
        <v/>
      </c>
      <c r="AN128" s="113" t="str">
        <f>IF(リレー種目入力!G8="","",リレー種目入力!G8)</f>
        <v/>
      </c>
      <c r="AO128" s="113" t="str">
        <f>IF(リレー種目入力!H8="","",リレー種目入力!H8)</f>
        <v/>
      </c>
      <c r="AP128" s="113" t="s">
        <v>584</v>
      </c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</row>
    <row r="129" spans="1:65" x14ac:dyDescent="0.15">
      <c r="A129" s="113" t="str">
        <f>IF(D129="","",IF(COUNTIF($D$2:D129,D129)=1,MAX($A$2:A128)+1,INDEX($A$2:A128,MATCH(D129,$D$2:D128,0),1)))</f>
        <v/>
      </c>
      <c r="B129" s="113">
        <v>4</v>
      </c>
      <c r="C129" s="113" t="str">
        <f t="shared" si="74"/>
        <v/>
      </c>
      <c r="D129" s="113" t="str">
        <f>IF(リレー種目入力!D21="","",リレー種目入力!D21)</f>
        <v/>
      </c>
      <c r="E129" s="113" t="str">
        <f>IF(リレー種目入力!E21="","",リレー種目入力!E21)</f>
        <v/>
      </c>
      <c r="F129" s="113" t="str">
        <f>IF(リレー種目入力!F21="","",リレー種目入力!F21)</f>
        <v/>
      </c>
      <c r="G129" s="113" t="str">
        <f>IF(リレー種目入力!G21="","",リレー種目入力!G21)</f>
        <v/>
      </c>
      <c r="H129" s="113" t="str">
        <f>IF(リレー種目入力!H21="","",リレー種目入力!H21)</f>
        <v/>
      </c>
      <c r="I129" s="113" t="s">
        <v>584</v>
      </c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 t="str">
        <f>IF(AK129="","",IF(COUNTIF($AK$2:AK129,AK129)=1,MAX($AH$2:AH128)+1,INDEX($AH$2:AH128,MATCH(AK129,$AK$2:AK128,0),1)))</f>
        <v/>
      </c>
      <c r="AI129" s="113">
        <v>4</v>
      </c>
      <c r="AJ129" s="113" t="str">
        <f t="shared" si="75"/>
        <v/>
      </c>
      <c r="AK129" s="113" t="str">
        <f>IF(リレー種目入力!D9="","",リレー種目入力!D9)</f>
        <v/>
      </c>
      <c r="AL129" s="113" t="str">
        <f>IF(リレー種目入力!E9="","",リレー種目入力!E9)</f>
        <v/>
      </c>
      <c r="AM129" s="113" t="str">
        <f>IF(リレー種目入力!F9="","",リレー種目入力!F9)</f>
        <v/>
      </c>
      <c r="AN129" s="113" t="str">
        <f>IF(リレー種目入力!G9="","",リレー種目入力!G9)</f>
        <v/>
      </c>
      <c r="AO129" s="113" t="str">
        <f>IF(リレー種目入力!H9="","",リレー種目入力!H9)</f>
        <v/>
      </c>
      <c r="AP129" s="113" t="s">
        <v>584</v>
      </c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</row>
    <row r="130" spans="1:65" x14ac:dyDescent="0.15">
      <c r="A130" s="113" t="str">
        <f>IF(D130="","",IF(COUNTIF($D$2:D130,D130)=1,MAX($A$2:A129)+1,INDEX($A$2:A129,MATCH(D130,$D$2:D129,0),1)))</f>
        <v/>
      </c>
      <c r="B130" s="113">
        <v>4</v>
      </c>
      <c r="C130" s="113" t="str">
        <f t="shared" si="74"/>
        <v/>
      </c>
      <c r="D130" s="113" t="str">
        <f>IF(リレー種目入力!D22="","",リレー種目入力!D22)</f>
        <v/>
      </c>
      <c r="E130" s="113" t="str">
        <f>IF(リレー種目入力!E22="","",リレー種目入力!E22)</f>
        <v/>
      </c>
      <c r="F130" s="113" t="str">
        <f>IF(リレー種目入力!F22="","",リレー種目入力!F22)</f>
        <v/>
      </c>
      <c r="G130" s="113" t="str">
        <f>IF(リレー種目入力!G22="","",リレー種目入力!G22)</f>
        <v/>
      </c>
      <c r="H130" s="113" t="str">
        <f>IF(リレー種目入力!H22="","",リレー種目入力!H22)</f>
        <v/>
      </c>
      <c r="I130" s="113" t="s">
        <v>584</v>
      </c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 t="str">
        <f>IF(AK130="","",IF(COUNTIF($AK$2:AK130,AK130)=1,MAX($AH$2:AH129)+1,INDEX($AH$2:AH129,MATCH(AK130,$AK$2:AK129,0),1)))</f>
        <v/>
      </c>
      <c r="AI130" s="113">
        <v>4</v>
      </c>
      <c r="AJ130" s="113" t="str">
        <f t="shared" si="75"/>
        <v/>
      </c>
      <c r="AK130" s="113" t="str">
        <f>IF(リレー種目入力!D10="","",リレー種目入力!D10)</f>
        <v/>
      </c>
      <c r="AL130" s="113" t="str">
        <f>IF(リレー種目入力!E10="","",リレー種目入力!E10)</f>
        <v/>
      </c>
      <c r="AM130" s="113" t="str">
        <f>IF(リレー種目入力!F10="","",リレー種目入力!F10)</f>
        <v/>
      </c>
      <c r="AN130" s="113" t="str">
        <f>IF(リレー種目入力!G10="","",リレー種目入力!G10)</f>
        <v/>
      </c>
      <c r="AO130" s="113" t="str">
        <f>IF(リレー種目入力!H10="","",リレー種目入力!H10)</f>
        <v/>
      </c>
      <c r="AP130" s="113" t="s">
        <v>584</v>
      </c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</row>
    <row r="131" spans="1:65" x14ac:dyDescent="0.15">
      <c r="A131" s="113" t="str">
        <f>IF(D131="","",IF(COUNTIF($D$2:D131,D131)=1,MAX($A$2:A130)+1,INDEX($A$2:A130,MATCH(D131,$D$2:D130,0),1)))</f>
        <v/>
      </c>
      <c r="B131" s="113">
        <v>4</v>
      </c>
      <c r="C131" s="113" t="str">
        <f t="shared" si="74"/>
        <v/>
      </c>
      <c r="D131" s="113" t="str">
        <f>IF(リレー種目入力!D23="","",リレー種目入力!D23)</f>
        <v/>
      </c>
      <c r="E131" s="113" t="str">
        <f>IF(リレー種目入力!E23="","",リレー種目入力!E23)</f>
        <v/>
      </c>
      <c r="F131" s="113" t="str">
        <f>IF(リレー種目入力!F23="","",リレー種目入力!F23)</f>
        <v/>
      </c>
      <c r="G131" s="113" t="str">
        <f>IF(リレー種目入力!G23="","",リレー種目入力!G23)</f>
        <v/>
      </c>
      <c r="H131" s="113" t="str">
        <f>IF(リレー種目入力!H23="","",リレー種目入力!H23)</f>
        <v/>
      </c>
      <c r="I131" s="113" t="s">
        <v>584</v>
      </c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 t="str">
        <f>IF(AK131="","",IF(COUNTIF($AK$2:AK131,AK131)=1,MAX($AH$2:AH130)+1,INDEX($AH$2:AH130,MATCH(AK131,$AK$2:AK130,0),1)))</f>
        <v/>
      </c>
      <c r="AI131" s="113">
        <v>4</v>
      </c>
      <c r="AJ131" s="113" t="str">
        <f t="shared" si="75"/>
        <v/>
      </c>
      <c r="AK131" s="113" t="str">
        <f>IF(リレー種目入力!D11="","",リレー種目入力!D11)</f>
        <v/>
      </c>
      <c r="AL131" s="113" t="str">
        <f>IF(リレー種目入力!E11="","",リレー種目入力!E11)</f>
        <v/>
      </c>
      <c r="AM131" s="113" t="str">
        <f>IF(リレー種目入力!F11="","",リレー種目入力!F11)</f>
        <v/>
      </c>
      <c r="AN131" s="113" t="str">
        <f>IF(リレー種目入力!G11="","",リレー種目入力!G11)</f>
        <v/>
      </c>
      <c r="AO131" s="113" t="str">
        <f>IF(リレー種目入力!H11="","",リレー種目入力!H11)</f>
        <v/>
      </c>
      <c r="AP131" s="113" t="s">
        <v>584</v>
      </c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</row>
    <row r="132" spans="1:65" x14ac:dyDescent="0.15">
      <c r="A132" s="113" t="str">
        <f>IF(D132="","",IF(COUNTIF($D$2:D132,D132)=1,MAX($A$2:A131)+1,INDEX($A$2:A131,MATCH(D132,$D$2:D131,0),1)))</f>
        <v/>
      </c>
      <c r="B132" s="113">
        <v>4</v>
      </c>
      <c r="C132" s="113" t="str">
        <f t="shared" si="74"/>
        <v/>
      </c>
      <c r="D132" s="113" t="str">
        <f>IF(リレー種目入力!D24="","",リレー種目入力!D24)</f>
        <v/>
      </c>
      <c r="E132" s="113" t="str">
        <f>IF(リレー種目入力!E24="","",リレー種目入力!E24)</f>
        <v/>
      </c>
      <c r="F132" s="113" t="str">
        <f>IF(リレー種目入力!F24="","",リレー種目入力!F24)</f>
        <v/>
      </c>
      <c r="G132" s="113" t="str">
        <f>IF(リレー種目入力!G24="","",リレー種目入力!G24)</f>
        <v/>
      </c>
      <c r="H132" s="113" t="str">
        <f>IF(リレー種目入力!H24="","",リレー種目入力!H24)</f>
        <v/>
      </c>
      <c r="I132" s="113" t="s">
        <v>584</v>
      </c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 t="str">
        <f>IF(AK132="","",IF(COUNTIF($AK$2:AK132,AK132)=1,MAX($AH$2:AH131)+1,INDEX($AH$2:AH131,MATCH(AK132,$AK$2:AK131,0),1)))</f>
        <v/>
      </c>
      <c r="AI132" s="113">
        <v>4</v>
      </c>
      <c r="AJ132" s="113" t="str">
        <f t="shared" si="75"/>
        <v/>
      </c>
      <c r="AK132" s="113" t="str">
        <f>IF(リレー種目入力!D12="","",リレー種目入力!D12)</f>
        <v/>
      </c>
      <c r="AL132" s="113" t="str">
        <f>IF(リレー種目入力!E12="","",リレー種目入力!E12)</f>
        <v/>
      </c>
      <c r="AM132" s="113" t="str">
        <f>IF(リレー種目入力!F12="","",リレー種目入力!F12)</f>
        <v/>
      </c>
      <c r="AN132" s="113" t="str">
        <f>IF(リレー種目入力!G12="","",リレー種目入力!G12)</f>
        <v/>
      </c>
      <c r="AO132" s="113" t="str">
        <f>IF(リレー種目入力!H12="","",リレー種目入力!H12)</f>
        <v/>
      </c>
      <c r="AP132" s="113" t="s">
        <v>584</v>
      </c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</row>
    <row r="133" spans="1:65" x14ac:dyDescent="0.15">
      <c r="A133" s="113" t="str">
        <f>IF(D133="","",IF(COUNTIF($D$2:D133,D133)=1,MAX($A$2:A132)+1,INDEX($A$2:A132,MATCH(D133,$D$2:D132,0),1)))</f>
        <v/>
      </c>
      <c r="B133" s="113">
        <v>5</v>
      </c>
      <c r="C133" s="113" t="str">
        <f t="shared" si="74"/>
        <v/>
      </c>
      <c r="D133" s="113" t="str">
        <f>IF(リレー種目入力!D25="","",リレー種目入力!D25)</f>
        <v/>
      </c>
      <c r="E133" s="113" t="str">
        <f>IF(リレー種目入力!E25="","",リレー種目入力!E25)</f>
        <v/>
      </c>
      <c r="F133" s="113" t="str">
        <f>IF(リレー種目入力!F25="","",リレー種目入力!F25)</f>
        <v/>
      </c>
      <c r="G133" s="113" t="str">
        <f>IF(リレー種目入力!G25="","",リレー種目入力!G25)</f>
        <v/>
      </c>
      <c r="H133" s="113" t="str">
        <f>IF(リレー種目入力!H25="","",リレー種目入力!H25)</f>
        <v/>
      </c>
      <c r="I133" s="113" t="s">
        <v>584</v>
      </c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 t="str">
        <f>IF(AK133="","",IF(COUNTIF($AK$2:AK133,AK133)=1,MAX($AH$2:AH132)+1,INDEX($AH$2:AH132,MATCH(AK133,$AK$2:AK132,0),1)))</f>
        <v/>
      </c>
      <c r="AI133" s="113">
        <v>5</v>
      </c>
      <c r="AJ133" s="113" t="str">
        <f t="shared" si="75"/>
        <v/>
      </c>
      <c r="AK133" s="113" t="str">
        <f>IF(リレー種目入力!D13="","",リレー種目入力!D13)</f>
        <v/>
      </c>
      <c r="AL133" s="113" t="str">
        <f>IF(リレー種目入力!E13="","",リレー種目入力!E13)</f>
        <v/>
      </c>
      <c r="AM133" s="113" t="str">
        <f>IF(リレー種目入力!F13="","",リレー種目入力!F13)</f>
        <v/>
      </c>
      <c r="AN133" s="113" t="str">
        <f>IF(リレー種目入力!G13="","",リレー種目入力!G13)</f>
        <v/>
      </c>
      <c r="AO133" s="113" t="str">
        <f>IF(リレー種目入力!H13="","",リレー種目入力!H13)</f>
        <v/>
      </c>
      <c r="AP133" s="113" t="s">
        <v>584</v>
      </c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</row>
    <row r="134" spans="1:65" x14ac:dyDescent="0.15">
      <c r="A134" s="113" t="str">
        <f>IF(D134="","",IF(COUNTIF($D$2:D134,D134)=1,MAX($A$2:A133)+1,INDEX($A$2:A133,MATCH(D134,$D$2:D133,0),1)))</f>
        <v/>
      </c>
      <c r="B134" s="113">
        <v>5</v>
      </c>
      <c r="C134" s="113" t="str">
        <f t="shared" si="74"/>
        <v/>
      </c>
      <c r="D134" s="113" t="str">
        <f>IF(リレー種目入力!D26="","",リレー種目入力!D26)</f>
        <v/>
      </c>
      <c r="E134" s="113" t="str">
        <f>IF(リレー種目入力!E26="","",リレー種目入力!E26)</f>
        <v/>
      </c>
      <c r="F134" s="113" t="str">
        <f>IF(リレー種目入力!F26="","",リレー種目入力!F26)</f>
        <v/>
      </c>
      <c r="G134" s="113" t="str">
        <f>IF(リレー種目入力!G26="","",リレー種目入力!G26)</f>
        <v/>
      </c>
      <c r="H134" s="113" t="str">
        <f>IF(リレー種目入力!H26="","",リレー種目入力!H26)</f>
        <v/>
      </c>
      <c r="I134" s="113" t="s">
        <v>584</v>
      </c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 t="str">
        <f>IF(AK134="","",IF(COUNTIF($AK$2:AK134,AK134)=1,MAX($AH$2:AH133)+1,INDEX($AH$2:AH133,MATCH(AK134,$AK$2:AK133,0),1)))</f>
        <v/>
      </c>
      <c r="AI134" s="113">
        <v>5</v>
      </c>
      <c r="AJ134" s="113" t="str">
        <f t="shared" si="75"/>
        <v/>
      </c>
      <c r="AK134" s="113" t="str">
        <f>IF(リレー種目入力!D14="","",リレー種目入力!D14)</f>
        <v/>
      </c>
      <c r="AL134" s="113" t="str">
        <f>IF(リレー種目入力!E14="","",リレー種目入力!E14)</f>
        <v/>
      </c>
      <c r="AM134" s="113" t="str">
        <f>IF(リレー種目入力!F14="","",リレー種目入力!F14)</f>
        <v/>
      </c>
      <c r="AN134" s="113" t="str">
        <f>IF(リレー種目入力!G14="","",リレー種目入力!G14)</f>
        <v/>
      </c>
      <c r="AO134" s="113" t="str">
        <f>IF(リレー種目入力!H14="","",リレー種目入力!H14)</f>
        <v/>
      </c>
      <c r="AP134" s="113" t="s">
        <v>584</v>
      </c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</row>
    <row r="135" spans="1:65" x14ac:dyDescent="0.15">
      <c r="A135" s="113" t="str">
        <f>IF(D135="","",IF(COUNTIF($D$2:D135,D135)=1,MAX($A$2:A134)+1,INDEX($A$2:A134,MATCH(D135,$D$2:D134,0),1)))</f>
        <v/>
      </c>
      <c r="B135" s="113">
        <v>5</v>
      </c>
      <c r="C135" s="113" t="str">
        <f t="shared" si="74"/>
        <v/>
      </c>
      <c r="D135" s="113" t="str">
        <f>IF(リレー種目入力!D27="","",リレー種目入力!D27)</f>
        <v/>
      </c>
      <c r="E135" s="113" t="str">
        <f>IF(リレー種目入力!E27="","",リレー種目入力!E27)</f>
        <v/>
      </c>
      <c r="F135" s="113" t="str">
        <f>IF(リレー種目入力!F27="","",リレー種目入力!F27)</f>
        <v/>
      </c>
      <c r="G135" s="113" t="str">
        <f>IF(リレー種目入力!G27="","",リレー種目入力!G27)</f>
        <v/>
      </c>
      <c r="H135" s="113" t="str">
        <f>IF(リレー種目入力!H27="","",リレー種目入力!H27)</f>
        <v/>
      </c>
      <c r="I135" s="113" t="s">
        <v>584</v>
      </c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 t="str">
        <f>IF(AK135="","",IF(COUNTIF($AK$2:AK135,AK135)=1,MAX($AH$2:AH134)+1,INDEX($AH$2:AH134,MATCH(AK135,$AK$2:AK134,0),1)))</f>
        <v/>
      </c>
      <c r="AI135" s="113">
        <v>5</v>
      </c>
      <c r="AJ135" s="113" t="str">
        <f t="shared" si="75"/>
        <v/>
      </c>
      <c r="AK135" s="113" t="str">
        <f>IF(リレー種目入力!D15="","",リレー種目入力!D15)</f>
        <v/>
      </c>
      <c r="AL135" s="113" t="str">
        <f>IF(リレー種目入力!E15="","",リレー種目入力!E15)</f>
        <v/>
      </c>
      <c r="AM135" s="113" t="str">
        <f>IF(リレー種目入力!F15="","",リレー種目入力!F15)</f>
        <v/>
      </c>
      <c r="AN135" s="113" t="str">
        <f>IF(リレー種目入力!G15="","",リレー種目入力!G15)</f>
        <v/>
      </c>
      <c r="AO135" s="113" t="str">
        <f>IF(リレー種目入力!H15="","",リレー種目入力!H15)</f>
        <v/>
      </c>
      <c r="AP135" s="113" t="s">
        <v>584</v>
      </c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</row>
    <row r="136" spans="1:65" x14ac:dyDescent="0.15">
      <c r="A136" s="113" t="str">
        <f>IF(D136="","",IF(COUNTIF($D$2:D136,D136)=1,MAX($A$2:A135)+1,INDEX($A$2:A135,MATCH(D136,$D$2:D135,0),1)))</f>
        <v/>
      </c>
      <c r="B136" s="113">
        <v>5</v>
      </c>
      <c r="C136" s="113" t="str">
        <f t="shared" si="74"/>
        <v/>
      </c>
      <c r="D136" s="113" t="str">
        <f>IF(リレー種目入力!D28="","",リレー種目入力!D28)</f>
        <v/>
      </c>
      <c r="E136" s="113" t="str">
        <f>IF(リレー種目入力!E28="","",リレー種目入力!E28)</f>
        <v/>
      </c>
      <c r="F136" s="113" t="str">
        <f>IF(リレー種目入力!F28="","",リレー種目入力!F28)</f>
        <v/>
      </c>
      <c r="G136" s="113" t="str">
        <f>IF(リレー種目入力!G28="","",リレー種目入力!G28)</f>
        <v/>
      </c>
      <c r="H136" s="113" t="str">
        <f>IF(リレー種目入力!H28="","",リレー種目入力!H28)</f>
        <v/>
      </c>
      <c r="I136" s="113" t="s">
        <v>584</v>
      </c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 t="str">
        <f>IF(AK136="","",IF(COUNTIF($AK$2:AK136,AK136)=1,MAX($AH$2:AH135)+1,INDEX($AH$2:AH135,MATCH(AK136,$AK$2:AK135,0),1)))</f>
        <v/>
      </c>
      <c r="AI136" s="113">
        <v>5</v>
      </c>
      <c r="AJ136" s="113" t="str">
        <f t="shared" si="75"/>
        <v/>
      </c>
      <c r="AK136" s="113" t="str">
        <f>IF(リレー種目入力!D16="","",リレー種目入力!D16)</f>
        <v/>
      </c>
      <c r="AL136" s="113" t="str">
        <f>IF(リレー種目入力!E16="","",リレー種目入力!E16)</f>
        <v/>
      </c>
      <c r="AM136" s="113" t="str">
        <f>IF(リレー種目入力!F16="","",リレー種目入力!F16)</f>
        <v/>
      </c>
      <c r="AN136" s="113" t="str">
        <f>IF(リレー種目入力!G16="","",リレー種目入力!G16)</f>
        <v/>
      </c>
      <c r="AO136" s="113" t="str">
        <f>IF(リレー種目入力!H16="","",リレー種目入力!H16)</f>
        <v/>
      </c>
      <c r="AP136" s="113" t="s">
        <v>584</v>
      </c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</row>
    <row r="137" spans="1:65" x14ac:dyDescent="0.15">
      <c r="A137" s="113" t="str">
        <f>IF(D137="","",IF(COUNTIF($D$2:D137,D137)=1,MAX($A$2:A136)+1,INDEX($A$2:A136,MATCH(D137,$D$2:D136,0),1)))</f>
        <v/>
      </c>
      <c r="B137" s="113">
        <v>5</v>
      </c>
      <c r="C137" s="113" t="str">
        <f t="shared" si="74"/>
        <v/>
      </c>
      <c r="D137" s="113" t="str">
        <f>IF(リレー種目入力!D29="","",リレー種目入力!D29)</f>
        <v/>
      </c>
      <c r="E137" s="113" t="str">
        <f>IF(リレー種目入力!E29="","",リレー種目入力!E29)</f>
        <v/>
      </c>
      <c r="F137" s="113" t="str">
        <f>IF(リレー種目入力!F29="","",リレー種目入力!F29)</f>
        <v/>
      </c>
      <c r="G137" s="113" t="str">
        <f>IF(リレー種目入力!G29="","",リレー種目入力!G29)</f>
        <v/>
      </c>
      <c r="H137" s="113" t="str">
        <f>IF(リレー種目入力!H29="","",リレー種目入力!H29)</f>
        <v/>
      </c>
      <c r="I137" s="113" t="s">
        <v>584</v>
      </c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 t="str">
        <f>IF(AK137="","",IF(COUNTIF($AK$2:AK137,AK137)=1,MAX($AH$2:AH136)+1,INDEX($AH$2:AH136,MATCH(AK137,$AK$2:AK136,0),1)))</f>
        <v/>
      </c>
      <c r="AI137" s="113">
        <v>5</v>
      </c>
      <c r="AJ137" s="113" t="str">
        <f t="shared" si="75"/>
        <v/>
      </c>
      <c r="AK137" s="113" t="str">
        <f>IF(リレー種目入力!D17="","",リレー種目入力!D17)</f>
        <v/>
      </c>
      <c r="AL137" s="113" t="str">
        <f>IF(リレー種目入力!E17="","",リレー種目入力!E17)</f>
        <v/>
      </c>
      <c r="AM137" s="113" t="str">
        <f>IF(リレー種目入力!F17="","",リレー種目入力!F17)</f>
        <v/>
      </c>
      <c r="AN137" s="113" t="str">
        <f>IF(リレー種目入力!G17="","",リレー種目入力!G17)</f>
        <v/>
      </c>
      <c r="AO137" s="113" t="str">
        <f>IF(リレー種目入力!H17="","",リレー種目入力!H17)</f>
        <v/>
      </c>
      <c r="AP137" s="113" t="s">
        <v>584</v>
      </c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</row>
    <row r="138" spans="1:65" x14ac:dyDescent="0.15">
      <c r="A138" s="113" t="str">
        <f>IF(D138="","",IF(COUNTIF($D$2:D138,D138)=1,MAX($A$2:A137)+1,INDEX($A$2:A137,MATCH(D138,$D$2:D137,0),1)))</f>
        <v/>
      </c>
      <c r="B138" s="113">
        <v>5</v>
      </c>
      <c r="C138" s="113" t="str">
        <f t="shared" si="74"/>
        <v/>
      </c>
      <c r="D138" s="113" t="str">
        <f>IF(リレー種目入力!D30="","",リレー種目入力!D30)</f>
        <v/>
      </c>
      <c r="E138" s="113" t="str">
        <f>IF(リレー種目入力!E30="","",リレー種目入力!E30)</f>
        <v/>
      </c>
      <c r="F138" s="113" t="str">
        <f>IF(リレー種目入力!F30="","",リレー種目入力!F30)</f>
        <v/>
      </c>
      <c r="G138" s="113" t="str">
        <f>IF(リレー種目入力!G30="","",リレー種目入力!G30)</f>
        <v/>
      </c>
      <c r="H138" s="113" t="str">
        <f>IF(リレー種目入力!H30="","",リレー種目入力!H30)</f>
        <v/>
      </c>
      <c r="I138" s="113" t="s">
        <v>584</v>
      </c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 t="str">
        <f>IF(AK138="","",IF(COUNTIF($AK$2:AK138,AK138)=1,MAX($AH$2:AH137)+1,INDEX($AH$2:AH137,MATCH(AK138,$AK$2:AK137,0),1)))</f>
        <v/>
      </c>
      <c r="AI138" s="113">
        <v>5</v>
      </c>
      <c r="AJ138" s="113" t="str">
        <f t="shared" ref="AJ138" si="76">IF(AH138="","",AH138&amp;AI138)</f>
        <v/>
      </c>
      <c r="AK138" s="113" t="str">
        <f>IF(リレー種目入力!D18="","",リレー種目入力!D18)</f>
        <v/>
      </c>
      <c r="AL138" s="113" t="str">
        <f>IF(リレー種目入力!E18="","",リレー種目入力!E18)</f>
        <v/>
      </c>
      <c r="AM138" s="113" t="str">
        <f>IF(リレー種目入力!F18="","",リレー種目入力!F18)</f>
        <v/>
      </c>
      <c r="AN138" s="113" t="str">
        <f>IF(リレー種目入力!G18="","",リレー種目入力!G18)</f>
        <v/>
      </c>
      <c r="AO138" s="113" t="str">
        <f>IF(リレー種目入力!H18="","",リレー種目入力!H18)</f>
        <v/>
      </c>
      <c r="AP138" s="113" t="s">
        <v>584</v>
      </c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</row>
  </sheetData>
  <phoneticPr fontId="1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F48"/>
  <sheetViews>
    <sheetView workbookViewId="0">
      <selection activeCell="U3" sqref="U3"/>
    </sheetView>
  </sheetViews>
  <sheetFormatPr defaultColWidth="9" defaultRowHeight="12" x14ac:dyDescent="0.15"/>
  <cols>
    <col min="1" max="1" width="28.875" style="1" bestFit="1" customWidth="1"/>
    <col min="2" max="2" width="9" style="1" bestFit="1" customWidth="1"/>
    <col min="3" max="3" width="14.25" style="2" customWidth="1"/>
    <col min="4" max="5" width="14" style="2" customWidth="1"/>
    <col min="6" max="6" width="16.375" style="1" bestFit="1" customWidth="1"/>
    <col min="7" max="16384" width="9" style="1"/>
  </cols>
  <sheetData>
    <row r="1" spans="1:6" x14ac:dyDescent="0.15">
      <c r="A1" s="1" t="s">
        <v>5</v>
      </c>
      <c r="B1" s="1" t="s">
        <v>179</v>
      </c>
      <c r="C1" s="1" t="s">
        <v>160</v>
      </c>
      <c r="D1" s="2" t="s">
        <v>159</v>
      </c>
      <c r="F1" s="3" t="s">
        <v>162</v>
      </c>
    </row>
    <row r="2" spans="1:6" x14ac:dyDescent="0.15">
      <c r="A2" s="1" t="s">
        <v>441</v>
      </c>
      <c r="B2" s="1">
        <v>1</v>
      </c>
      <c r="C2" s="2" t="s">
        <v>281</v>
      </c>
      <c r="D2" s="2" t="s">
        <v>282</v>
      </c>
      <c r="E2" s="2" t="s">
        <v>439</v>
      </c>
      <c r="F2" s="3" t="s">
        <v>163</v>
      </c>
    </row>
    <row r="3" spans="1:6" x14ac:dyDescent="0.15">
      <c r="A3" s="1" t="s">
        <v>442</v>
      </c>
      <c r="B3" s="1">
        <v>2</v>
      </c>
      <c r="C3" s="2" t="s">
        <v>283</v>
      </c>
      <c r="D3" s="2" t="s">
        <v>284</v>
      </c>
      <c r="E3" s="2" t="s">
        <v>439</v>
      </c>
      <c r="F3" s="3" t="s">
        <v>164</v>
      </c>
    </row>
    <row r="4" spans="1:6" x14ac:dyDescent="0.15">
      <c r="A4" s="1" t="s">
        <v>443</v>
      </c>
      <c r="B4" s="1">
        <v>3</v>
      </c>
      <c r="C4" s="2" t="s">
        <v>180</v>
      </c>
      <c r="D4" s="2" t="s">
        <v>285</v>
      </c>
      <c r="E4" s="2" t="s">
        <v>439</v>
      </c>
      <c r="F4" s="3" t="s">
        <v>165</v>
      </c>
    </row>
    <row r="5" spans="1:6" x14ac:dyDescent="0.15">
      <c r="A5" s="1" t="s">
        <v>444</v>
      </c>
      <c r="B5" s="1">
        <v>4</v>
      </c>
      <c r="C5" s="2" t="s">
        <v>286</v>
      </c>
      <c r="D5" s="2" t="s">
        <v>287</v>
      </c>
      <c r="E5" s="2" t="s">
        <v>439</v>
      </c>
      <c r="F5" s="3" t="s">
        <v>166</v>
      </c>
    </row>
    <row r="6" spans="1:6" x14ac:dyDescent="0.15">
      <c r="A6" s="1" t="s">
        <v>445</v>
      </c>
      <c r="B6" s="1">
        <v>5</v>
      </c>
      <c r="C6" s="2" t="s">
        <v>181</v>
      </c>
      <c r="D6" s="2" t="s">
        <v>288</v>
      </c>
      <c r="E6" s="2" t="s">
        <v>439</v>
      </c>
      <c r="F6" s="3" t="s">
        <v>167</v>
      </c>
    </row>
    <row r="7" spans="1:6" x14ac:dyDescent="0.15">
      <c r="A7" s="1" t="s">
        <v>446</v>
      </c>
      <c r="B7" s="1">
        <v>6</v>
      </c>
      <c r="C7" s="2" t="s">
        <v>289</v>
      </c>
      <c r="D7" s="2" t="s">
        <v>290</v>
      </c>
      <c r="E7" s="2" t="s">
        <v>439</v>
      </c>
      <c r="F7" s="3" t="s">
        <v>168</v>
      </c>
    </row>
    <row r="8" spans="1:6" x14ac:dyDescent="0.15">
      <c r="A8" s="1" t="s">
        <v>615</v>
      </c>
      <c r="B8" s="1">
        <v>7</v>
      </c>
      <c r="C8" s="2" t="s">
        <v>616</v>
      </c>
      <c r="D8" s="2" t="s">
        <v>617</v>
      </c>
      <c r="E8" s="2" t="s">
        <v>439</v>
      </c>
      <c r="F8" s="3" t="s">
        <v>169</v>
      </c>
    </row>
    <row r="9" spans="1:6" x14ac:dyDescent="0.15">
      <c r="A9" s="1" t="s">
        <v>470</v>
      </c>
      <c r="B9" s="1">
        <v>8</v>
      </c>
      <c r="C9" s="2" t="s">
        <v>291</v>
      </c>
      <c r="D9" s="2" t="s">
        <v>292</v>
      </c>
      <c r="E9" s="2" t="s">
        <v>439</v>
      </c>
      <c r="F9" s="3" t="s">
        <v>170</v>
      </c>
    </row>
    <row r="10" spans="1:6" x14ac:dyDescent="0.15">
      <c r="A10" s="1" t="s">
        <v>471</v>
      </c>
      <c r="B10" s="1">
        <v>9</v>
      </c>
      <c r="C10" s="2" t="s">
        <v>293</v>
      </c>
      <c r="D10" s="2" t="s">
        <v>294</v>
      </c>
      <c r="E10" s="2" t="s">
        <v>439</v>
      </c>
    </row>
    <row r="11" spans="1:6" x14ac:dyDescent="0.15">
      <c r="A11" s="1" t="s">
        <v>447</v>
      </c>
      <c r="B11" s="1">
        <v>10</v>
      </c>
      <c r="C11" s="2" t="s">
        <v>295</v>
      </c>
      <c r="D11" s="2" t="s">
        <v>296</v>
      </c>
      <c r="E11" s="2" t="s">
        <v>439</v>
      </c>
    </row>
    <row r="12" spans="1:6" x14ac:dyDescent="0.15">
      <c r="A12" s="1" t="s">
        <v>478</v>
      </c>
      <c r="B12" s="1">
        <v>11</v>
      </c>
      <c r="C12" s="2" t="s">
        <v>241</v>
      </c>
      <c r="D12" s="2" t="s">
        <v>298</v>
      </c>
      <c r="E12" s="2" t="s">
        <v>439</v>
      </c>
    </row>
    <row r="13" spans="1:6" x14ac:dyDescent="0.15">
      <c r="A13" s="1" t="s">
        <v>479</v>
      </c>
      <c r="B13" s="1">
        <v>12</v>
      </c>
      <c r="C13" s="2" t="s">
        <v>242</v>
      </c>
      <c r="D13" s="2" t="s">
        <v>299</v>
      </c>
      <c r="E13" s="2" t="s">
        <v>439</v>
      </c>
    </row>
    <row r="14" spans="1:6" x14ac:dyDescent="0.15">
      <c r="A14" s="1" t="s">
        <v>448</v>
      </c>
      <c r="B14" s="1">
        <v>13</v>
      </c>
      <c r="C14" s="2" t="s">
        <v>300</v>
      </c>
      <c r="D14" s="2" t="s">
        <v>301</v>
      </c>
      <c r="E14" s="2" t="s">
        <v>439</v>
      </c>
    </row>
    <row r="15" spans="1:6" x14ac:dyDescent="0.15">
      <c r="A15" s="1" t="s">
        <v>449</v>
      </c>
      <c r="B15" s="1">
        <v>14</v>
      </c>
      <c r="C15" s="2" t="s">
        <v>302</v>
      </c>
      <c r="D15" s="2" t="s">
        <v>303</v>
      </c>
      <c r="E15" s="2" t="s">
        <v>439</v>
      </c>
    </row>
    <row r="16" spans="1:6" x14ac:dyDescent="0.15">
      <c r="A16" s="1" t="s">
        <v>450</v>
      </c>
      <c r="B16" s="1">
        <v>15</v>
      </c>
      <c r="C16" s="2" t="s">
        <v>182</v>
      </c>
      <c r="D16" s="2" t="s">
        <v>304</v>
      </c>
      <c r="E16" s="2" t="s">
        <v>439</v>
      </c>
    </row>
    <row r="17" spans="1:5" x14ac:dyDescent="0.15">
      <c r="A17" s="1" t="s">
        <v>451</v>
      </c>
      <c r="B17" s="1">
        <v>16</v>
      </c>
      <c r="C17" s="2" t="s">
        <v>305</v>
      </c>
      <c r="D17" s="2" t="s">
        <v>306</v>
      </c>
      <c r="E17" s="2" t="s">
        <v>439</v>
      </c>
    </row>
    <row r="18" spans="1:5" x14ac:dyDescent="0.15">
      <c r="A18" s="1" t="s">
        <v>472</v>
      </c>
      <c r="B18" s="1">
        <v>17</v>
      </c>
      <c r="C18" s="2" t="s">
        <v>183</v>
      </c>
      <c r="D18" s="2" t="s">
        <v>323</v>
      </c>
      <c r="E18" s="2" t="s">
        <v>439</v>
      </c>
    </row>
    <row r="19" spans="1:5" x14ac:dyDescent="0.15">
      <c r="A19" s="1" t="s">
        <v>473</v>
      </c>
      <c r="B19" s="1">
        <v>18</v>
      </c>
      <c r="C19" s="2" t="s">
        <v>184</v>
      </c>
      <c r="D19" s="2" t="s">
        <v>324</v>
      </c>
      <c r="E19" s="2" t="s">
        <v>439</v>
      </c>
    </row>
    <row r="20" spans="1:5" x14ac:dyDescent="0.15">
      <c r="A20" s="1" t="s">
        <v>461</v>
      </c>
      <c r="B20" s="1">
        <v>19</v>
      </c>
      <c r="C20" s="2" t="s">
        <v>307</v>
      </c>
      <c r="D20" s="2" t="s">
        <v>325</v>
      </c>
      <c r="E20" s="2" t="s">
        <v>439</v>
      </c>
    </row>
    <row r="21" spans="1:5" x14ac:dyDescent="0.15">
      <c r="A21" s="1" t="s">
        <v>463</v>
      </c>
      <c r="B21" s="1">
        <v>20</v>
      </c>
      <c r="C21" s="2" t="s">
        <v>185</v>
      </c>
      <c r="D21" s="2" t="s">
        <v>438</v>
      </c>
      <c r="E21" s="2" t="s">
        <v>439</v>
      </c>
    </row>
    <row r="22" spans="1:5" x14ac:dyDescent="0.15">
      <c r="A22" s="1" t="s">
        <v>452</v>
      </c>
      <c r="B22" s="1">
        <v>21</v>
      </c>
      <c r="C22" s="2" t="s">
        <v>186</v>
      </c>
      <c r="D22" s="2" t="s">
        <v>282</v>
      </c>
      <c r="E22" s="2" t="s">
        <v>440</v>
      </c>
    </row>
    <row r="23" spans="1:5" x14ac:dyDescent="0.15">
      <c r="A23" s="1" t="s">
        <v>453</v>
      </c>
      <c r="B23" s="1">
        <v>22</v>
      </c>
      <c r="C23" s="2" t="s">
        <v>308</v>
      </c>
      <c r="D23" s="2" t="s">
        <v>284</v>
      </c>
      <c r="E23" s="2" t="s">
        <v>440</v>
      </c>
    </row>
    <row r="24" spans="1:5" x14ac:dyDescent="0.15">
      <c r="A24" s="1" t="s">
        <v>454</v>
      </c>
      <c r="B24" s="1">
        <v>23</v>
      </c>
      <c r="C24" s="2" t="s">
        <v>309</v>
      </c>
      <c r="D24" s="2" t="s">
        <v>285</v>
      </c>
      <c r="E24" s="2" t="s">
        <v>440</v>
      </c>
    </row>
    <row r="25" spans="1:5" x14ac:dyDescent="0.15">
      <c r="A25" s="1" t="s">
        <v>444</v>
      </c>
      <c r="B25" s="1">
        <v>24</v>
      </c>
      <c r="C25" s="2" t="s">
        <v>310</v>
      </c>
      <c r="D25" s="2" t="s">
        <v>287</v>
      </c>
      <c r="E25" s="2" t="s">
        <v>440</v>
      </c>
    </row>
    <row r="26" spans="1:5" x14ac:dyDescent="0.15">
      <c r="A26" s="1" t="s">
        <v>445</v>
      </c>
      <c r="B26" s="1">
        <v>25</v>
      </c>
      <c r="C26" s="2" t="s">
        <v>311</v>
      </c>
      <c r="D26" s="2" t="s">
        <v>288</v>
      </c>
      <c r="E26" s="2" t="s">
        <v>440</v>
      </c>
    </row>
    <row r="27" spans="1:5" x14ac:dyDescent="0.15">
      <c r="A27" s="1" t="s">
        <v>446</v>
      </c>
      <c r="B27" s="1">
        <v>26</v>
      </c>
      <c r="C27" s="2" t="s">
        <v>612</v>
      </c>
      <c r="D27" s="2" t="s">
        <v>290</v>
      </c>
      <c r="E27" s="2" t="s">
        <v>440</v>
      </c>
    </row>
    <row r="28" spans="1:5" x14ac:dyDescent="0.15">
      <c r="A28" s="1" t="s">
        <v>474</v>
      </c>
      <c r="B28" s="1">
        <v>27</v>
      </c>
      <c r="C28" s="2" t="s">
        <v>312</v>
      </c>
      <c r="D28" s="2" t="s">
        <v>313</v>
      </c>
      <c r="E28" s="2" t="s">
        <v>440</v>
      </c>
    </row>
    <row r="29" spans="1:5" x14ac:dyDescent="0.15">
      <c r="A29" s="1" t="s">
        <v>458</v>
      </c>
      <c r="B29" s="1">
        <v>28</v>
      </c>
      <c r="C29" s="2" t="s">
        <v>314</v>
      </c>
      <c r="D29" s="2" t="s">
        <v>315</v>
      </c>
      <c r="E29" s="2" t="s">
        <v>440</v>
      </c>
    </row>
    <row r="30" spans="1:5" x14ac:dyDescent="0.15">
      <c r="A30" s="1" t="s">
        <v>480</v>
      </c>
      <c r="B30" s="1">
        <v>29</v>
      </c>
      <c r="C30" s="2" t="s">
        <v>317</v>
      </c>
      <c r="D30" s="2" t="s">
        <v>298</v>
      </c>
      <c r="E30" s="2" t="s">
        <v>440</v>
      </c>
    </row>
    <row r="31" spans="1:5" x14ac:dyDescent="0.15">
      <c r="A31" s="1" t="s">
        <v>455</v>
      </c>
      <c r="B31" s="1">
        <v>30</v>
      </c>
      <c r="C31" s="2" t="s">
        <v>318</v>
      </c>
      <c r="D31" s="2" t="s">
        <v>301</v>
      </c>
      <c r="E31" s="2" t="s">
        <v>440</v>
      </c>
    </row>
    <row r="32" spans="1:5" x14ac:dyDescent="0.15">
      <c r="A32" s="1" t="s">
        <v>456</v>
      </c>
      <c r="B32" s="1">
        <v>31</v>
      </c>
      <c r="C32" s="2" t="s">
        <v>187</v>
      </c>
      <c r="D32" s="2" t="s">
        <v>304</v>
      </c>
      <c r="E32" s="2" t="s">
        <v>440</v>
      </c>
    </row>
    <row r="33" spans="1:5" x14ac:dyDescent="0.15">
      <c r="A33" s="1" t="s">
        <v>457</v>
      </c>
      <c r="B33" s="1">
        <v>32</v>
      </c>
      <c r="C33" s="2" t="s">
        <v>319</v>
      </c>
      <c r="D33" s="2" t="s">
        <v>306</v>
      </c>
      <c r="E33" s="2" t="s">
        <v>440</v>
      </c>
    </row>
    <row r="34" spans="1:5" x14ac:dyDescent="0.15">
      <c r="A34" s="1" t="s">
        <v>459</v>
      </c>
      <c r="B34" s="1">
        <v>33</v>
      </c>
      <c r="C34" s="2" t="s">
        <v>188</v>
      </c>
      <c r="D34" s="2" t="s">
        <v>320</v>
      </c>
      <c r="E34" s="2" t="s">
        <v>440</v>
      </c>
    </row>
    <row r="35" spans="1:5" x14ac:dyDescent="0.15">
      <c r="A35" s="1" t="s">
        <v>460</v>
      </c>
      <c r="B35" s="1">
        <v>34</v>
      </c>
      <c r="C35" s="2" t="s">
        <v>189</v>
      </c>
      <c r="D35" s="2" t="s">
        <v>321</v>
      </c>
      <c r="E35" s="2" t="s">
        <v>440</v>
      </c>
    </row>
    <row r="36" spans="1:5" x14ac:dyDescent="0.15">
      <c r="A36" s="1" t="s">
        <v>462</v>
      </c>
      <c r="B36" s="1">
        <v>35</v>
      </c>
      <c r="C36" s="2" t="s">
        <v>190</v>
      </c>
      <c r="D36" s="2" t="s">
        <v>322</v>
      </c>
      <c r="E36" s="2" t="s">
        <v>440</v>
      </c>
    </row>
    <row r="37" spans="1:5" x14ac:dyDescent="0.15">
      <c r="E37" s="1"/>
    </row>
    <row r="38" spans="1:5" x14ac:dyDescent="0.15">
      <c r="E38" s="1"/>
    </row>
    <row r="39" spans="1:5" x14ac:dyDescent="0.15">
      <c r="E39" s="1"/>
    </row>
    <row r="40" spans="1:5" x14ac:dyDescent="0.15">
      <c r="E40" s="1"/>
    </row>
    <row r="41" spans="1:5" x14ac:dyDescent="0.15">
      <c r="E41" s="1"/>
    </row>
    <row r="42" spans="1:5" x14ac:dyDescent="0.15">
      <c r="E42" s="1"/>
    </row>
    <row r="43" spans="1:5" x14ac:dyDescent="0.15">
      <c r="E43" s="1"/>
    </row>
    <row r="44" spans="1:5" x14ac:dyDescent="0.15">
      <c r="E44" s="1"/>
    </row>
    <row r="45" spans="1:5" x14ac:dyDescent="0.15">
      <c r="E45" s="1"/>
    </row>
    <row r="46" spans="1:5" x14ac:dyDescent="0.15">
      <c r="E46" s="1"/>
    </row>
    <row r="47" spans="1:5" x14ac:dyDescent="0.15">
      <c r="E47" s="1"/>
    </row>
    <row r="48" spans="1:5" x14ac:dyDescent="0.15">
      <c r="E48" s="1"/>
    </row>
  </sheetData>
  <phoneticPr fontId="19"/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S150"/>
  <sheetViews>
    <sheetView workbookViewId="0">
      <selection activeCell="U3" sqref="U3"/>
    </sheetView>
  </sheetViews>
  <sheetFormatPr defaultColWidth="9" defaultRowHeight="13.5" x14ac:dyDescent="0.15"/>
  <cols>
    <col min="1" max="1" width="5.625" style="6" customWidth="1"/>
    <col min="2" max="2" width="11" style="6" customWidth="1"/>
    <col min="3" max="3" width="15" style="6" bestFit="1" customWidth="1"/>
    <col min="4" max="4" width="5.25" style="6" customWidth="1"/>
    <col min="5" max="5" width="19.375" style="6" customWidth="1"/>
    <col min="6" max="6" width="14" style="6" customWidth="1"/>
    <col min="7" max="7" width="5.125" style="6" customWidth="1"/>
    <col min="8" max="8" width="9" style="6"/>
    <col min="9" max="9" width="5.125" style="6" customWidth="1"/>
    <col min="10" max="10" width="6.75" style="6" customWidth="1"/>
    <col min="11" max="12" width="9" style="6"/>
    <col min="13" max="13" width="1.875" style="6" customWidth="1"/>
    <col min="14" max="14" width="10.375" style="6" bestFit="1" customWidth="1"/>
    <col min="15" max="16" width="9" style="6"/>
    <col min="17" max="17" width="10.375" style="6" bestFit="1" customWidth="1"/>
    <col min="18" max="16384" width="9" style="6"/>
  </cols>
  <sheetData>
    <row r="1" spans="1:19" x14ac:dyDescent="0.15">
      <c r="B1" s="14" t="s">
        <v>13</v>
      </c>
      <c r="C1" s="14" t="s">
        <v>15</v>
      </c>
      <c r="D1" s="14" t="s">
        <v>141</v>
      </c>
      <c r="E1" s="14" t="s">
        <v>21</v>
      </c>
      <c r="F1" s="14" t="s">
        <v>142</v>
      </c>
      <c r="G1" s="14" t="s">
        <v>20</v>
      </c>
      <c r="H1" s="14" t="s">
        <v>137</v>
      </c>
      <c r="I1" s="14" t="s">
        <v>253</v>
      </c>
      <c r="J1" s="14" t="s">
        <v>139</v>
      </c>
      <c r="N1" s="44" t="s">
        <v>7</v>
      </c>
      <c r="O1" s="44" t="s">
        <v>277</v>
      </c>
      <c r="P1" s="44" t="s">
        <v>278</v>
      </c>
      <c r="Q1" s="45" t="s">
        <v>8</v>
      </c>
      <c r="R1" s="45" t="s">
        <v>279</v>
      </c>
      <c r="S1" s="45" t="s">
        <v>280</v>
      </c>
    </row>
    <row r="2" spans="1:19" x14ac:dyDescent="0.15">
      <c r="A2" s="6">
        <v>1</v>
      </c>
      <c r="B2" s="6" t="str">
        <f>個人種目入力!AA7</f>
        <v/>
      </c>
      <c r="C2" s="6" t="str">
        <f>個人種目入力!AG7</f>
        <v xml:space="preserve"> </v>
      </c>
      <c r="D2" s="6" t="str">
        <f>個人種目入力!AH7</f>
        <v/>
      </c>
      <c r="E2" s="6" t="str">
        <f>個人種目入力!AI7</f>
        <v/>
      </c>
      <c r="F2" s="6" t="str">
        <f>個人種目入力!AJ7</f>
        <v/>
      </c>
      <c r="G2" s="6" t="str">
        <f>個人種目入力!AK7</f>
        <v/>
      </c>
      <c r="H2" s="6" t="str">
        <f>個人種目入力!AL7</f>
        <v/>
      </c>
      <c r="I2" s="6" t="str">
        <f>個人種目入力!AM7</f>
        <v/>
      </c>
      <c r="J2" s="6" t="str">
        <f>IF(ISBLANK(個人種目入力!AN7),"",個人種目入力!AN7)</f>
        <v/>
      </c>
      <c r="N2" s="44" t="str">
        <f>IF(B2="","",IF(B2&lt;200000000,B2,""))</f>
        <v/>
      </c>
      <c r="O2" s="44" t="str">
        <f t="shared" ref="O2:O33" si="0">IF(N2="","",1/COUNTIF($N$2:$N$150,N2))</f>
        <v/>
      </c>
      <c r="P2" s="46">
        <f>SUM(O2:O150)</f>
        <v>0</v>
      </c>
      <c r="Q2" s="45" t="str">
        <f>IF(B2="","",IF(B2&gt;200000000,B2,""))</f>
        <v/>
      </c>
      <c r="R2" s="45" t="str">
        <f t="shared" ref="R2:R33" si="1">IF(Q2="","",1/COUNTIF($Q$2:$Q$150,Q2))</f>
        <v/>
      </c>
      <c r="S2" s="47">
        <f>SUM(R2:R150)</f>
        <v>0</v>
      </c>
    </row>
    <row r="3" spans="1:19" x14ac:dyDescent="0.15">
      <c r="A3" s="6">
        <v>2</v>
      </c>
      <c r="B3" s="6" t="str">
        <f>個人種目入力!AA8</f>
        <v/>
      </c>
      <c r="C3" s="6" t="str">
        <f>個人種目入力!AG8</f>
        <v xml:space="preserve"> </v>
      </c>
      <c r="D3" s="6" t="str">
        <f>個人種目入力!AH8</f>
        <v/>
      </c>
      <c r="E3" s="6" t="str">
        <f>個人種目入力!AI8</f>
        <v/>
      </c>
      <c r="F3" s="6" t="str">
        <f>個人種目入力!AJ8</f>
        <v/>
      </c>
      <c r="G3" s="6" t="str">
        <f>個人種目入力!AK8</f>
        <v/>
      </c>
      <c r="H3" s="6" t="str">
        <f>個人種目入力!AL8</f>
        <v/>
      </c>
      <c r="I3" s="6" t="str">
        <f>個人種目入力!AM8</f>
        <v/>
      </c>
      <c r="J3" s="6" t="str">
        <f>IF(ISBLANK(個人種目入力!AN8),"",個人種目入力!AN8)</f>
        <v/>
      </c>
      <c r="N3" s="44" t="str">
        <f t="shared" ref="N3:N66" si="2">IF(B3="","",IF(B3&lt;200000000,B3,""))</f>
        <v/>
      </c>
      <c r="O3" s="44" t="str">
        <f t="shared" si="0"/>
        <v/>
      </c>
      <c r="P3" s="44"/>
      <c r="Q3" s="45" t="str">
        <f t="shared" ref="Q3:Q66" si="3">IF(B3="","",IF(B3&gt;200000000,B3,""))</f>
        <v/>
      </c>
      <c r="R3" s="45" t="str">
        <f t="shared" si="1"/>
        <v/>
      </c>
      <c r="S3" s="45"/>
    </row>
    <row r="4" spans="1:19" x14ac:dyDescent="0.15">
      <c r="A4" s="6">
        <v>3</v>
      </c>
      <c r="B4" s="6" t="str">
        <f>個人種目入力!AA9</f>
        <v/>
      </c>
      <c r="C4" s="6" t="str">
        <f>個人種目入力!AG9</f>
        <v xml:space="preserve"> </v>
      </c>
      <c r="D4" s="6" t="str">
        <f>個人種目入力!AH9</f>
        <v/>
      </c>
      <c r="E4" s="6" t="str">
        <f>個人種目入力!AI9</f>
        <v/>
      </c>
      <c r="F4" s="6" t="str">
        <f>個人種目入力!AJ9</f>
        <v/>
      </c>
      <c r="G4" s="6" t="str">
        <f>個人種目入力!AK9</f>
        <v/>
      </c>
      <c r="H4" s="6" t="str">
        <f>個人種目入力!AL9</f>
        <v/>
      </c>
      <c r="I4" s="6" t="str">
        <f>個人種目入力!AM9</f>
        <v/>
      </c>
      <c r="J4" s="6" t="str">
        <f>IF(ISBLANK(個人種目入力!AN9),"",個人種目入力!AN9)</f>
        <v/>
      </c>
      <c r="N4" s="44" t="str">
        <f t="shared" si="2"/>
        <v/>
      </c>
      <c r="O4" s="44" t="str">
        <f t="shared" si="0"/>
        <v/>
      </c>
      <c r="P4" s="44"/>
      <c r="Q4" s="45" t="str">
        <f t="shared" si="3"/>
        <v/>
      </c>
      <c r="R4" s="45" t="str">
        <f t="shared" si="1"/>
        <v/>
      </c>
      <c r="S4" s="45"/>
    </row>
    <row r="5" spans="1:19" x14ac:dyDescent="0.15">
      <c r="A5" s="6">
        <v>4</v>
      </c>
      <c r="B5" s="6" t="str">
        <f>個人種目入力!AA10</f>
        <v/>
      </c>
      <c r="C5" s="6" t="str">
        <f>個人種目入力!AG10</f>
        <v xml:space="preserve"> </v>
      </c>
      <c r="D5" s="6" t="str">
        <f>個人種目入力!AH10</f>
        <v/>
      </c>
      <c r="E5" s="6" t="str">
        <f>個人種目入力!AI10</f>
        <v/>
      </c>
      <c r="F5" s="6" t="str">
        <f>個人種目入力!AJ10</f>
        <v/>
      </c>
      <c r="G5" s="6" t="str">
        <f>個人種目入力!AK10</f>
        <v/>
      </c>
      <c r="H5" s="6" t="str">
        <f>個人種目入力!AL10</f>
        <v/>
      </c>
      <c r="I5" s="6" t="str">
        <f>個人種目入力!AM10</f>
        <v/>
      </c>
      <c r="J5" s="6" t="str">
        <f>IF(ISBLANK(個人種目入力!AN10),"",個人種目入力!AN10)</f>
        <v/>
      </c>
      <c r="N5" s="44" t="str">
        <f t="shared" si="2"/>
        <v/>
      </c>
      <c r="O5" s="44" t="str">
        <f t="shared" si="0"/>
        <v/>
      </c>
      <c r="P5" s="44"/>
      <c r="Q5" s="45" t="str">
        <f t="shared" si="3"/>
        <v/>
      </c>
      <c r="R5" s="45" t="str">
        <f t="shared" si="1"/>
        <v/>
      </c>
      <c r="S5" s="45"/>
    </row>
    <row r="6" spans="1:19" x14ac:dyDescent="0.15">
      <c r="A6" s="6">
        <v>5</v>
      </c>
      <c r="B6" s="6" t="str">
        <f>個人種目入力!AA11</f>
        <v/>
      </c>
      <c r="C6" s="6" t="str">
        <f>個人種目入力!AG11</f>
        <v xml:space="preserve"> </v>
      </c>
      <c r="D6" s="6" t="str">
        <f>個人種目入力!AH11</f>
        <v/>
      </c>
      <c r="E6" s="6" t="str">
        <f>個人種目入力!AI11</f>
        <v/>
      </c>
      <c r="F6" s="6" t="str">
        <f>個人種目入力!AJ11</f>
        <v/>
      </c>
      <c r="G6" s="6" t="str">
        <f>個人種目入力!AK11</f>
        <v/>
      </c>
      <c r="H6" s="6" t="str">
        <f>個人種目入力!AL11</f>
        <v/>
      </c>
      <c r="I6" s="6" t="str">
        <f>個人種目入力!AM11</f>
        <v/>
      </c>
      <c r="J6" s="6" t="str">
        <f>IF(ISBLANK(個人種目入力!AN11),"",個人種目入力!AN11)</f>
        <v/>
      </c>
      <c r="N6" s="44" t="str">
        <f t="shared" si="2"/>
        <v/>
      </c>
      <c r="O6" s="44" t="str">
        <f t="shared" si="0"/>
        <v/>
      </c>
      <c r="P6" s="44"/>
      <c r="Q6" s="45" t="str">
        <f t="shared" si="3"/>
        <v/>
      </c>
      <c r="R6" s="45" t="str">
        <f t="shared" si="1"/>
        <v/>
      </c>
      <c r="S6" s="45"/>
    </row>
    <row r="7" spans="1:19" x14ac:dyDescent="0.15">
      <c r="A7" s="6">
        <v>6</v>
      </c>
      <c r="B7" s="6" t="str">
        <f>個人種目入力!AA12</f>
        <v/>
      </c>
      <c r="C7" s="6" t="str">
        <f>個人種目入力!AG12</f>
        <v xml:space="preserve"> </v>
      </c>
      <c r="D7" s="6" t="str">
        <f>個人種目入力!AH12</f>
        <v/>
      </c>
      <c r="E7" s="6" t="str">
        <f>個人種目入力!AI12</f>
        <v/>
      </c>
      <c r="F7" s="6" t="str">
        <f>個人種目入力!AJ12</f>
        <v/>
      </c>
      <c r="G7" s="6" t="str">
        <f>個人種目入力!AK12</f>
        <v/>
      </c>
      <c r="H7" s="6" t="str">
        <f>個人種目入力!AL12</f>
        <v/>
      </c>
      <c r="I7" s="6" t="str">
        <f>個人種目入力!AM12</f>
        <v/>
      </c>
      <c r="J7" s="6" t="str">
        <f>IF(ISBLANK(個人種目入力!AN12),"",個人種目入力!AN12)</f>
        <v/>
      </c>
      <c r="N7" s="44" t="str">
        <f t="shared" si="2"/>
        <v/>
      </c>
      <c r="O7" s="44" t="str">
        <f t="shared" si="0"/>
        <v/>
      </c>
      <c r="P7" s="44"/>
      <c r="Q7" s="45" t="str">
        <f t="shared" si="3"/>
        <v/>
      </c>
      <c r="R7" s="45" t="str">
        <f t="shared" si="1"/>
        <v/>
      </c>
      <c r="S7" s="45"/>
    </row>
    <row r="8" spans="1:19" x14ac:dyDescent="0.15">
      <c r="A8" s="6">
        <v>7</v>
      </c>
      <c r="B8" s="6" t="str">
        <f>個人種目入力!AA13</f>
        <v/>
      </c>
      <c r="C8" s="6" t="str">
        <f>個人種目入力!AG13</f>
        <v xml:space="preserve"> </v>
      </c>
      <c r="D8" s="6" t="str">
        <f>個人種目入力!AH13</f>
        <v/>
      </c>
      <c r="E8" s="6" t="str">
        <f>個人種目入力!AI13</f>
        <v/>
      </c>
      <c r="F8" s="6" t="str">
        <f>個人種目入力!AJ13</f>
        <v/>
      </c>
      <c r="G8" s="6" t="str">
        <f>個人種目入力!AK13</f>
        <v/>
      </c>
      <c r="H8" s="6" t="str">
        <f>個人種目入力!AL13</f>
        <v/>
      </c>
      <c r="I8" s="6" t="str">
        <f>個人種目入力!AM13</f>
        <v/>
      </c>
      <c r="J8" s="6" t="str">
        <f>IF(ISBLANK(個人種目入力!AN13),"",個人種目入力!AN13)</f>
        <v/>
      </c>
      <c r="N8" s="44" t="str">
        <f t="shared" si="2"/>
        <v/>
      </c>
      <c r="O8" s="44" t="str">
        <f t="shared" si="0"/>
        <v/>
      </c>
      <c r="P8" s="44"/>
      <c r="Q8" s="45" t="str">
        <f t="shared" si="3"/>
        <v/>
      </c>
      <c r="R8" s="45" t="str">
        <f t="shared" si="1"/>
        <v/>
      </c>
      <c r="S8" s="45"/>
    </row>
    <row r="9" spans="1:19" x14ac:dyDescent="0.15">
      <c r="A9" s="6">
        <v>8</v>
      </c>
      <c r="B9" s="6" t="str">
        <f>個人種目入力!AA14</f>
        <v/>
      </c>
      <c r="C9" s="6" t="str">
        <f>個人種目入力!AG14</f>
        <v xml:space="preserve"> </v>
      </c>
      <c r="D9" s="6" t="str">
        <f>個人種目入力!AH14</f>
        <v/>
      </c>
      <c r="E9" s="6" t="str">
        <f>個人種目入力!AI14</f>
        <v/>
      </c>
      <c r="F9" s="6" t="str">
        <f>個人種目入力!AJ14</f>
        <v/>
      </c>
      <c r="G9" s="6" t="str">
        <f>個人種目入力!AK14</f>
        <v/>
      </c>
      <c r="H9" s="6" t="str">
        <f>個人種目入力!AL14</f>
        <v/>
      </c>
      <c r="I9" s="6" t="str">
        <f>個人種目入力!AM14</f>
        <v/>
      </c>
      <c r="J9" s="6" t="str">
        <f>IF(ISBLANK(個人種目入力!AN14),"",個人種目入力!AN14)</f>
        <v/>
      </c>
      <c r="N9" s="44" t="str">
        <f t="shared" si="2"/>
        <v/>
      </c>
      <c r="O9" s="44" t="str">
        <f t="shared" si="0"/>
        <v/>
      </c>
      <c r="P9" s="44"/>
      <c r="Q9" s="45" t="str">
        <f t="shared" si="3"/>
        <v/>
      </c>
      <c r="R9" s="45" t="str">
        <f t="shared" si="1"/>
        <v/>
      </c>
      <c r="S9" s="45"/>
    </row>
    <row r="10" spans="1:19" x14ac:dyDescent="0.15">
      <c r="A10" s="6">
        <v>9</v>
      </c>
      <c r="B10" s="6" t="str">
        <f>個人種目入力!AA15</f>
        <v/>
      </c>
      <c r="C10" s="6" t="str">
        <f>個人種目入力!AG15</f>
        <v xml:space="preserve"> </v>
      </c>
      <c r="D10" s="6" t="str">
        <f>個人種目入力!AH15</f>
        <v/>
      </c>
      <c r="E10" s="6" t="str">
        <f>個人種目入力!AI15</f>
        <v/>
      </c>
      <c r="F10" s="6" t="str">
        <f>個人種目入力!AJ15</f>
        <v/>
      </c>
      <c r="G10" s="6" t="str">
        <f>個人種目入力!AK15</f>
        <v/>
      </c>
      <c r="H10" s="6" t="str">
        <f>個人種目入力!AL15</f>
        <v/>
      </c>
      <c r="I10" s="6" t="str">
        <f>個人種目入力!AM15</f>
        <v/>
      </c>
      <c r="J10" s="6" t="str">
        <f>IF(ISBLANK(個人種目入力!AN15),"",個人種目入力!AN15)</f>
        <v/>
      </c>
      <c r="N10" s="44" t="str">
        <f t="shared" si="2"/>
        <v/>
      </c>
      <c r="O10" s="44" t="str">
        <f t="shared" si="0"/>
        <v/>
      </c>
      <c r="P10" s="44"/>
      <c r="Q10" s="45" t="str">
        <f t="shared" si="3"/>
        <v/>
      </c>
      <c r="R10" s="45" t="str">
        <f t="shared" si="1"/>
        <v/>
      </c>
      <c r="S10" s="45"/>
    </row>
    <row r="11" spans="1:19" x14ac:dyDescent="0.15">
      <c r="A11" s="6">
        <v>10</v>
      </c>
      <c r="B11" s="6" t="str">
        <f>個人種目入力!AA16</f>
        <v/>
      </c>
      <c r="C11" s="6" t="str">
        <f>個人種目入力!AG16</f>
        <v xml:space="preserve"> </v>
      </c>
      <c r="D11" s="6" t="str">
        <f>個人種目入力!AH16</f>
        <v/>
      </c>
      <c r="E11" s="6" t="str">
        <f>個人種目入力!AI16</f>
        <v/>
      </c>
      <c r="F11" s="6" t="str">
        <f>個人種目入力!AJ16</f>
        <v/>
      </c>
      <c r="G11" s="6" t="str">
        <f>個人種目入力!AK16</f>
        <v/>
      </c>
      <c r="H11" s="6" t="str">
        <f>個人種目入力!AL16</f>
        <v/>
      </c>
      <c r="I11" s="6" t="str">
        <f>個人種目入力!AM16</f>
        <v/>
      </c>
      <c r="J11" s="6" t="str">
        <f>IF(ISBLANK(個人種目入力!AN16),"",個人種目入力!AN16)</f>
        <v/>
      </c>
      <c r="N11" s="44" t="str">
        <f t="shared" si="2"/>
        <v/>
      </c>
      <c r="O11" s="44" t="str">
        <f t="shared" si="0"/>
        <v/>
      </c>
      <c r="P11" s="44"/>
      <c r="Q11" s="45" t="str">
        <f t="shared" si="3"/>
        <v/>
      </c>
      <c r="R11" s="45" t="str">
        <f t="shared" si="1"/>
        <v/>
      </c>
      <c r="S11" s="45"/>
    </row>
    <row r="12" spans="1:19" x14ac:dyDescent="0.15">
      <c r="A12" s="6">
        <v>11</v>
      </c>
      <c r="B12" s="6" t="str">
        <f>個人種目入力!AA17</f>
        <v/>
      </c>
      <c r="C12" s="6" t="str">
        <f>個人種目入力!AG17</f>
        <v xml:space="preserve"> </v>
      </c>
      <c r="D12" s="6" t="str">
        <f>個人種目入力!AH17</f>
        <v/>
      </c>
      <c r="E12" s="6" t="str">
        <f>個人種目入力!AI17</f>
        <v/>
      </c>
      <c r="F12" s="6" t="str">
        <f>個人種目入力!AJ17</f>
        <v/>
      </c>
      <c r="G12" s="6" t="str">
        <f>個人種目入力!AK17</f>
        <v/>
      </c>
      <c r="H12" s="6" t="str">
        <f>個人種目入力!AL17</f>
        <v/>
      </c>
      <c r="I12" s="6" t="str">
        <f>個人種目入力!AM17</f>
        <v/>
      </c>
      <c r="J12" s="6" t="str">
        <f>IF(ISBLANK(個人種目入力!AN17),"",個人種目入力!AN17)</f>
        <v/>
      </c>
      <c r="N12" s="44" t="str">
        <f t="shared" si="2"/>
        <v/>
      </c>
      <c r="O12" s="44" t="str">
        <f t="shared" si="0"/>
        <v/>
      </c>
      <c r="P12" s="44"/>
      <c r="Q12" s="45" t="str">
        <f t="shared" si="3"/>
        <v/>
      </c>
      <c r="R12" s="45" t="str">
        <f t="shared" si="1"/>
        <v/>
      </c>
      <c r="S12" s="45"/>
    </row>
    <row r="13" spans="1:19" x14ac:dyDescent="0.15">
      <c r="A13" s="6">
        <v>12</v>
      </c>
      <c r="B13" s="6" t="str">
        <f>個人種目入力!AA18</f>
        <v/>
      </c>
      <c r="C13" s="6" t="str">
        <f>個人種目入力!AG18</f>
        <v xml:space="preserve"> </v>
      </c>
      <c r="D13" s="6" t="str">
        <f>個人種目入力!AH18</f>
        <v/>
      </c>
      <c r="E13" s="6" t="str">
        <f>個人種目入力!AI18</f>
        <v/>
      </c>
      <c r="F13" s="6" t="str">
        <f>個人種目入力!AJ18</f>
        <v/>
      </c>
      <c r="G13" s="6" t="str">
        <f>個人種目入力!AK18</f>
        <v/>
      </c>
      <c r="H13" s="6" t="str">
        <f>個人種目入力!AL18</f>
        <v/>
      </c>
      <c r="I13" s="6" t="str">
        <f>個人種目入力!AM18</f>
        <v/>
      </c>
      <c r="J13" s="6" t="str">
        <f>IF(ISBLANK(個人種目入力!AN18),"",個人種目入力!AN18)</f>
        <v/>
      </c>
      <c r="N13" s="44" t="str">
        <f t="shared" si="2"/>
        <v/>
      </c>
      <c r="O13" s="44" t="str">
        <f t="shared" si="0"/>
        <v/>
      </c>
      <c r="P13" s="44"/>
      <c r="Q13" s="45" t="str">
        <f t="shared" si="3"/>
        <v/>
      </c>
      <c r="R13" s="45" t="str">
        <f t="shared" si="1"/>
        <v/>
      </c>
      <c r="S13" s="45"/>
    </row>
    <row r="14" spans="1:19" x14ac:dyDescent="0.15">
      <c r="A14" s="6">
        <v>13</v>
      </c>
      <c r="B14" s="6" t="str">
        <f>個人種目入力!AA19</f>
        <v/>
      </c>
      <c r="C14" s="6" t="str">
        <f>個人種目入力!AG19</f>
        <v xml:space="preserve"> </v>
      </c>
      <c r="D14" s="6" t="str">
        <f>個人種目入力!AH19</f>
        <v/>
      </c>
      <c r="E14" s="6" t="str">
        <f>個人種目入力!AI19</f>
        <v/>
      </c>
      <c r="F14" s="6" t="str">
        <f>個人種目入力!AJ19</f>
        <v/>
      </c>
      <c r="G14" s="6" t="str">
        <f>個人種目入力!AK19</f>
        <v/>
      </c>
      <c r="H14" s="6" t="str">
        <f>個人種目入力!AL19</f>
        <v/>
      </c>
      <c r="I14" s="6" t="str">
        <f>個人種目入力!AM19</f>
        <v/>
      </c>
      <c r="J14" s="6" t="str">
        <f>IF(ISBLANK(個人種目入力!AN19),"",個人種目入力!AN19)</f>
        <v/>
      </c>
      <c r="N14" s="44" t="str">
        <f t="shared" si="2"/>
        <v/>
      </c>
      <c r="O14" s="44" t="str">
        <f t="shared" si="0"/>
        <v/>
      </c>
      <c r="P14" s="44"/>
      <c r="Q14" s="45" t="str">
        <f t="shared" si="3"/>
        <v/>
      </c>
      <c r="R14" s="45" t="str">
        <f t="shared" si="1"/>
        <v/>
      </c>
      <c r="S14" s="45"/>
    </row>
    <row r="15" spans="1:19" x14ac:dyDescent="0.15">
      <c r="A15" s="6">
        <v>14</v>
      </c>
      <c r="B15" s="6" t="str">
        <f>個人種目入力!AA20</f>
        <v/>
      </c>
      <c r="C15" s="6" t="str">
        <f>個人種目入力!AG20</f>
        <v xml:space="preserve"> </v>
      </c>
      <c r="D15" s="6" t="str">
        <f>個人種目入力!AH20</f>
        <v/>
      </c>
      <c r="E15" s="6" t="str">
        <f>個人種目入力!AI20</f>
        <v/>
      </c>
      <c r="F15" s="6" t="str">
        <f>個人種目入力!AJ20</f>
        <v/>
      </c>
      <c r="G15" s="6" t="str">
        <f>個人種目入力!AK20</f>
        <v/>
      </c>
      <c r="H15" s="6" t="str">
        <f>個人種目入力!AL20</f>
        <v/>
      </c>
      <c r="I15" s="6" t="str">
        <f>個人種目入力!AM20</f>
        <v/>
      </c>
      <c r="J15" s="6" t="str">
        <f>IF(ISBLANK(個人種目入力!AN20),"",個人種目入力!AN20)</f>
        <v/>
      </c>
      <c r="N15" s="44" t="str">
        <f t="shared" si="2"/>
        <v/>
      </c>
      <c r="O15" s="44" t="str">
        <f t="shared" si="0"/>
        <v/>
      </c>
      <c r="P15" s="44"/>
      <c r="Q15" s="45" t="str">
        <f t="shared" si="3"/>
        <v/>
      </c>
      <c r="R15" s="45" t="str">
        <f t="shared" si="1"/>
        <v/>
      </c>
      <c r="S15" s="45"/>
    </row>
    <row r="16" spans="1:19" x14ac:dyDescent="0.15">
      <c r="A16" s="6">
        <v>15</v>
      </c>
      <c r="B16" s="6" t="str">
        <f>個人種目入力!AA21</f>
        <v/>
      </c>
      <c r="C16" s="6" t="str">
        <f>個人種目入力!AG21</f>
        <v xml:space="preserve"> </v>
      </c>
      <c r="D16" s="6" t="str">
        <f>個人種目入力!AH21</f>
        <v/>
      </c>
      <c r="E16" s="6" t="str">
        <f>個人種目入力!AI21</f>
        <v/>
      </c>
      <c r="F16" s="6" t="str">
        <f>個人種目入力!AJ21</f>
        <v/>
      </c>
      <c r="G16" s="6" t="str">
        <f>個人種目入力!AK21</f>
        <v/>
      </c>
      <c r="H16" s="6" t="str">
        <f>個人種目入力!AL21</f>
        <v/>
      </c>
      <c r="I16" s="6" t="str">
        <f>個人種目入力!AM21</f>
        <v/>
      </c>
      <c r="J16" s="6" t="str">
        <f>IF(ISBLANK(個人種目入力!AN21),"",個人種目入力!AN21)</f>
        <v/>
      </c>
      <c r="N16" s="44" t="str">
        <f t="shared" si="2"/>
        <v/>
      </c>
      <c r="O16" s="44" t="str">
        <f t="shared" si="0"/>
        <v/>
      </c>
      <c r="P16" s="44"/>
      <c r="Q16" s="45" t="str">
        <f t="shared" si="3"/>
        <v/>
      </c>
      <c r="R16" s="45" t="str">
        <f t="shared" si="1"/>
        <v/>
      </c>
      <c r="S16" s="45"/>
    </row>
    <row r="17" spans="1:19" x14ac:dyDescent="0.15">
      <c r="A17" s="6">
        <v>16</v>
      </c>
      <c r="B17" s="6" t="str">
        <f>個人種目入力!AA22</f>
        <v/>
      </c>
      <c r="C17" s="6" t="str">
        <f>個人種目入力!AG22</f>
        <v xml:space="preserve"> </v>
      </c>
      <c r="D17" s="6" t="str">
        <f>個人種目入力!AH22</f>
        <v/>
      </c>
      <c r="E17" s="6" t="str">
        <f>個人種目入力!AI22</f>
        <v/>
      </c>
      <c r="F17" s="6" t="str">
        <f>個人種目入力!AJ22</f>
        <v/>
      </c>
      <c r="G17" s="6" t="str">
        <f>個人種目入力!AK22</f>
        <v/>
      </c>
      <c r="H17" s="6" t="str">
        <f>個人種目入力!AL22</f>
        <v/>
      </c>
      <c r="I17" s="6" t="str">
        <f>個人種目入力!AM22</f>
        <v/>
      </c>
      <c r="J17" s="6" t="str">
        <f>IF(ISBLANK(個人種目入力!AN22),"",個人種目入力!AN22)</f>
        <v/>
      </c>
      <c r="N17" s="44" t="str">
        <f t="shared" si="2"/>
        <v/>
      </c>
      <c r="O17" s="44" t="str">
        <f t="shared" si="0"/>
        <v/>
      </c>
      <c r="P17" s="44"/>
      <c r="Q17" s="45" t="str">
        <f t="shared" si="3"/>
        <v/>
      </c>
      <c r="R17" s="45" t="str">
        <f t="shared" si="1"/>
        <v/>
      </c>
      <c r="S17" s="45"/>
    </row>
    <row r="18" spans="1:19" x14ac:dyDescent="0.15">
      <c r="A18" s="6">
        <v>17</v>
      </c>
      <c r="B18" s="6" t="str">
        <f>個人種目入力!AA23</f>
        <v/>
      </c>
      <c r="C18" s="6" t="str">
        <f>個人種目入力!AG23</f>
        <v xml:space="preserve"> </v>
      </c>
      <c r="D18" s="6" t="str">
        <f>個人種目入力!AH23</f>
        <v/>
      </c>
      <c r="E18" s="6" t="str">
        <f>個人種目入力!AI23</f>
        <v/>
      </c>
      <c r="F18" s="6" t="str">
        <f>個人種目入力!AJ23</f>
        <v/>
      </c>
      <c r="G18" s="6" t="str">
        <f>個人種目入力!AK23</f>
        <v/>
      </c>
      <c r="H18" s="6" t="str">
        <f>個人種目入力!AL23</f>
        <v/>
      </c>
      <c r="I18" s="6" t="str">
        <f>個人種目入力!AM23</f>
        <v/>
      </c>
      <c r="J18" s="6" t="str">
        <f>IF(ISBLANK(個人種目入力!AN23),"",個人種目入力!AN23)</f>
        <v/>
      </c>
      <c r="N18" s="44" t="str">
        <f t="shared" si="2"/>
        <v/>
      </c>
      <c r="O18" s="44" t="str">
        <f t="shared" si="0"/>
        <v/>
      </c>
      <c r="P18" s="44"/>
      <c r="Q18" s="45" t="str">
        <f t="shared" si="3"/>
        <v/>
      </c>
      <c r="R18" s="45" t="str">
        <f t="shared" si="1"/>
        <v/>
      </c>
      <c r="S18" s="45"/>
    </row>
    <row r="19" spans="1:19" x14ac:dyDescent="0.15">
      <c r="A19" s="6">
        <v>18</v>
      </c>
      <c r="B19" s="6" t="str">
        <f>個人種目入力!AA24</f>
        <v/>
      </c>
      <c r="C19" s="6" t="str">
        <f>個人種目入力!AG24</f>
        <v xml:space="preserve"> </v>
      </c>
      <c r="D19" s="6" t="str">
        <f>個人種目入力!AH24</f>
        <v/>
      </c>
      <c r="E19" s="6" t="str">
        <f>個人種目入力!AI24</f>
        <v/>
      </c>
      <c r="F19" s="6" t="str">
        <f>個人種目入力!AJ24</f>
        <v/>
      </c>
      <c r="G19" s="6" t="str">
        <f>個人種目入力!AK24</f>
        <v/>
      </c>
      <c r="H19" s="6" t="str">
        <f>個人種目入力!AL24</f>
        <v/>
      </c>
      <c r="I19" s="6" t="str">
        <f>個人種目入力!AM24</f>
        <v/>
      </c>
      <c r="J19" s="6" t="str">
        <f>IF(ISBLANK(個人種目入力!AN24),"",個人種目入力!AN24)</f>
        <v/>
      </c>
      <c r="N19" s="44" t="str">
        <f t="shared" si="2"/>
        <v/>
      </c>
      <c r="O19" s="44" t="str">
        <f t="shared" si="0"/>
        <v/>
      </c>
      <c r="P19" s="44"/>
      <c r="Q19" s="45" t="str">
        <f t="shared" si="3"/>
        <v/>
      </c>
      <c r="R19" s="45" t="str">
        <f t="shared" si="1"/>
        <v/>
      </c>
      <c r="S19" s="45"/>
    </row>
    <row r="20" spans="1:19" x14ac:dyDescent="0.15">
      <c r="A20" s="6">
        <v>19</v>
      </c>
      <c r="B20" s="6" t="str">
        <f>個人種目入力!AA25</f>
        <v/>
      </c>
      <c r="C20" s="6" t="str">
        <f>個人種目入力!AG25</f>
        <v xml:space="preserve"> </v>
      </c>
      <c r="D20" s="6" t="str">
        <f>個人種目入力!AH25</f>
        <v/>
      </c>
      <c r="E20" s="6" t="str">
        <f>個人種目入力!AI25</f>
        <v/>
      </c>
      <c r="F20" s="6" t="str">
        <f>個人種目入力!AJ25</f>
        <v/>
      </c>
      <c r="G20" s="6" t="str">
        <f>個人種目入力!AK25</f>
        <v/>
      </c>
      <c r="H20" s="6" t="str">
        <f>個人種目入力!AL25</f>
        <v/>
      </c>
      <c r="I20" s="6" t="str">
        <f>個人種目入力!AM25</f>
        <v/>
      </c>
      <c r="J20" s="6" t="str">
        <f>IF(ISBLANK(個人種目入力!AN25),"",個人種目入力!AN25)</f>
        <v/>
      </c>
      <c r="N20" s="44" t="str">
        <f t="shared" si="2"/>
        <v/>
      </c>
      <c r="O20" s="44" t="str">
        <f t="shared" si="0"/>
        <v/>
      </c>
      <c r="P20" s="44"/>
      <c r="Q20" s="45" t="str">
        <f t="shared" si="3"/>
        <v/>
      </c>
      <c r="R20" s="45" t="str">
        <f t="shared" si="1"/>
        <v/>
      </c>
      <c r="S20" s="45"/>
    </row>
    <row r="21" spans="1:19" x14ac:dyDescent="0.15">
      <c r="A21" s="6">
        <v>20</v>
      </c>
      <c r="B21" s="6" t="str">
        <f>個人種目入力!AA26</f>
        <v/>
      </c>
      <c r="C21" s="6" t="str">
        <f>個人種目入力!AG26</f>
        <v xml:space="preserve"> </v>
      </c>
      <c r="D21" s="6" t="str">
        <f>個人種目入力!AH26</f>
        <v/>
      </c>
      <c r="E21" s="6" t="str">
        <f>個人種目入力!AI26</f>
        <v/>
      </c>
      <c r="F21" s="6" t="str">
        <f>個人種目入力!AJ26</f>
        <v/>
      </c>
      <c r="G21" s="6" t="str">
        <f>個人種目入力!AK26</f>
        <v/>
      </c>
      <c r="H21" s="6" t="str">
        <f>個人種目入力!AL26</f>
        <v/>
      </c>
      <c r="I21" s="6" t="str">
        <f>個人種目入力!AM26</f>
        <v/>
      </c>
      <c r="J21" s="6" t="str">
        <f>IF(ISBLANK(個人種目入力!AN26),"",個人種目入力!AN26)</f>
        <v/>
      </c>
      <c r="N21" s="44" t="str">
        <f t="shared" si="2"/>
        <v/>
      </c>
      <c r="O21" s="44" t="str">
        <f t="shared" si="0"/>
        <v/>
      </c>
      <c r="P21" s="44"/>
      <c r="Q21" s="45" t="str">
        <f t="shared" si="3"/>
        <v/>
      </c>
      <c r="R21" s="45" t="str">
        <f t="shared" si="1"/>
        <v/>
      </c>
      <c r="S21" s="45"/>
    </row>
    <row r="22" spans="1:19" x14ac:dyDescent="0.15">
      <c r="A22" s="6">
        <v>21</v>
      </c>
      <c r="B22" s="6" t="str">
        <f>個人種目入力!AA27</f>
        <v/>
      </c>
      <c r="C22" s="6" t="str">
        <f>個人種目入力!AG27</f>
        <v xml:space="preserve"> </v>
      </c>
      <c r="D22" s="6" t="str">
        <f>個人種目入力!AH27</f>
        <v/>
      </c>
      <c r="E22" s="6" t="str">
        <f>個人種目入力!AI27</f>
        <v/>
      </c>
      <c r="F22" s="6" t="str">
        <f>個人種目入力!AJ27</f>
        <v/>
      </c>
      <c r="G22" s="6" t="str">
        <f>個人種目入力!AK27</f>
        <v/>
      </c>
      <c r="H22" s="6" t="str">
        <f>個人種目入力!AL27</f>
        <v/>
      </c>
      <c r="I22" s="6" t="str">
        <f>個人種目入力!AM27</f>
        <v/>
      </c>
      <c r="J22" s="6" t="str">
        <f>IF(ISBLANK(個人種目入力!AN27),"",個人種目入力!AN27)</f>
        <v/>
      </c>
      <c r="N22" s="44" t="str">
        <f t="shared" si="2"/>
        <v/>
      </c>
      <c r="O22" s="44" t="str">
        <f t="shared" si="0"/>
        <v/>
      </c>
      <c r="P22" s="44"/>
      <c r="Q22" s="45" t="str">
        <f t="shared" si="3"/>
        <v/>
      </c>
      <c r="R22" s="45" t="str">
        <f t="shared" si="1"/>
        <v/>
      </c>
      <c r="S22" s="45"/>
    </row>
    <row r="23" spans="1:19" x14ac:dyDescent="0.15">
      <c r="A23" s="6">
        <v>22</v>
      </c>
      <c r="B23" s="6" t="str">
        <f>個人種目入力!AA28</f>
        <v/>
      </c>
      <c r="C23" s="6" t="str">
        <f>個人種目入力!AG28</f>
        <v xml:space="preserve"> </v>
      </c>
      <c r="D23" s="6" t="str">
        <f>個人種目入力!AH28</f>
        <v/>
      </c>
      <c r="E23" s="6" t="str">
        <f>個人種目入力!AI28</f>
        <v/>
      </c>
      <c r="F23" s="6" t="str">
        <f>個人種目入力!AJ28</f>
        <v/>
      </c>
      <c r="G23" s="6" t="str">
        <f>個人種目入力!AK28</f>
        <v/>
      </c>
      <c r="H23" s="6" t="str">
        <f>個人種目入力!AL28</f>
        <v/>
      </c>
      <c r="I23" s="6" t="str">
        <f>個人種目入力!AM28</f>
        <v/>
      </c>
      <c r="J23" s="6" t="str">
        <f>IF(ISBLANK(個人種目入力!AN28),"",個人種目入力!AN28)</f>
        <v/>
      </c>
      <c r="N23" s="44" t="str">
        <f t="shared" si="2"/>
        <v/>
      </c>
      <c r="O23" s="44" t="str">
        <f t="shared" si="0"/>
        <v/>
      </c>
      <c r="P23" s="44"/>
      <c r="Q23" s="45" t="str">
        <f t="shared" si="3"/>
        <v/>
      </c>
      <c r="R23" s="45" t="str">
        <f t="shared" si="1"/>
        <v/>
      </c>
      <c r="S23" s="45"/>
    </row>
    <row r="24" spans="1:19" x14ac:dyDescent="0.15">
      <c r="A24" s="6">
        <v>23</v>
      </c>
      <c r="B24" s="6" t="str">
        <f>個人種目入力!AA29</f>
        <v/>
      </c>
      <c r="C24" s="6" t="str">
        <f>個人種目入力!AG29</f>
        <v xml:space="preserve"> </v>
      </c>
      <c r="D24" s="6" t="str">
        <f>個人種目入力!AH29</f>
        <v/>
      </c>
      <c r="E24" s="6" t="str">
        <f>個人種目入力!AI29</f>
        <v/>
      </c>
      <c r="F24" s="6" t="str">
        <f>個人種目入力!AJ29</f>
        <v/>
      </c>
      <c r="G24" s="6" t="str">
        <f>個人種目入力!AK29</f>
        <v/>
      </c>
      <c r="H24" s="6" t="str">
        <f>個人種目入力!AL29</f>
        <v/>
      </c>
      <c r="I24" s="6" t="str">
        <f>個人種目入力!AM29</f>
        <v/>
      </c>
      <c r="J24" s="6" t="str">
        <f>IF(ISBLANK(個人種目入力!AN29),"",個人種目入力!AN29)</f>
        <v/>
      </c>
      <c r="N24" s="44" t="str">
        <f t="shared" si="2"/>
        <v/>
      </c>
      <c r="O24" s="44" t="str">
        <f t="shared" si="0"/>
        <v/>
      </c>
      <c r="P24" s="44"/>
      <c r="Q24" s="45" t="str">
        <f t="shared" si="3"/>
        <v/>
      </c>
      <c r="R24" s="45" t="str">
        <f t="shared" si="1"/>
        <v/>
      </c>
      <c r="S24" s="45"/>
    </row>
    <row r="25" spans="1:19" x14ac:dyDescent="0.15">
      <c r="A25" s="6">
        <v>24</v>
      </c>
      <c r="B25" s="6" t="str">
        <f>個人種目入力!AA30</f>
        <v/>
      </c>
      <c r="C25" s="6" t="str">
        <f>個人種目入力!AG30</f>
        <v xml:space="preserve"> </v>
      </c>
      <c r="D25" s="6" t="str">
        <f>個人種目入力!AH30</f>
        <v/>
      </c>
      <c r="E25" s="6" t="str">
        <f>個人種目入力!AI30</f>
        <v/>
      </c>
      <c r="F25" s="6" t="str">
        <f>個人種目入力!AJ30</f>
        <v/>
      </c>
      <c r="G25" s="6" t="str">
        <f>個人種目入力!AK30</f>
        <v/>
      </c>
      <c r="H25" s="6" t="str">
        <f>個人種目入力!AL30</f>
        <v/>
      </c>
      <c r="I25" s="6" t="str">
        <f>個人種目入力!AM30</f>
        <v/>
      </c>
      <c r="J25" s="6" t="str">
        <f>IF(ISBLANK(個人種目入力!AN30),"",個人種目入力!AN30)</f>
        <v/>
      </c>
      <c r="N25" s="44" t="str">
        <f t="shared" si="2"/>
        <v/>
      </c>
      <c r="O25" s="44" t="str">
        <f t="shared" si="0"/>
        <v/>
      </c>
      <c r="P25" s="44"/>
      <c r="Q25" s="45" t="str">
        <f t="shared" si="3"/>
        <v/>
      </c>
      <c r="R25" s="45" t="str">
        <f t="shared" si="1"/>
        <v/>
      </c>
      <c r="S25" s="45"/>
    </row>
    <row r="26" spans="1:19" x14ac:dyDescent="0.15">
      <c r="A26" s="6">
        <v>25</v>
      </c>
      <c r="B26" s="6" t="str">
        <f>個人種目入力!AA31</f>
        <v/>
      </c>
      <c r="C26" s="6" t="str">
        <f>個人種目入力!AG31</f>
        <v xml:space="preserve"> </v>
      </c>
      <c r="D26" s="6" t="str">
        <f>個人種目入力!AH31</f>
        <v/>
      </c>
      <c r="E26" s="6" t="str">
        <f>個人種目入力!AI31</f>
        <v/>
      </c>
      <c r="F26" s="6" t="str">
        <f>個人種目入力!AJ31</f>
        <v/>
      </c>
      <c r="G26" s="6" t="str">
        <f>個人種目入力!AK31</f>
        <v/>
      </c>
      <c r="H26" s="6" t="str">
        <f>個人種目入力!AL31</f>
        <v/>
      </c>
      <c r="I26" s="6" t="str">
        <f>個人種目入力!AM31</f>
        <v/>
      </c>
      <c r="J26" s="6" t="str">
        <f>IF(ISBLANK(個人種目入力!AN31),"",個人種目入力!AN31)</f>
        <v/>
      </c>
      <c r="N26" s="44" t="str">
        <f t="shared" si="2"/>
        <v/>
      </c>
      <c r="O26" s="44" t="str">
        <f t="shared" si="0"/>
        <v/>
      </c>
      <c r="P26" s="44"/>
      <c r="Q26" s="45" t="str">
        <f t="shared" si="3"/>
        <v/>
      </c>
      <c r="R26" s="45" t="str">
        <f t="shared" si="1"/>
        <v/>
      </c>
      <c r="S26" s="45"/>
    </row>
    <row r="27" spans="1:19" x14ac:dyDescent="0.15">
      <c r="A27" s="6">
        <v>26</v>
      </c>
      <c r="B27" s="6" t="str">
        <f>個人種目入力!AA32</f>
        <v/>
      </c>
      <c r="C27" s="6" t="str">
        <f>個人種目入力!AG32</f>
        <v xml:space="preserve"> </v>
      </c>
      <c r="D27" s="6" t="str">
        <f>個人種目入力!AH32</f>
        <v/>
      </c>
      <c r="E27" s="6" t="str">
        <f>個人種目入力!AI32</f>
        <v/>
      </c>
      <c r="F27" s="6" t="str">
        <f>個人種目入力!AJ32</f>
        <v/>
      </c>
      <c r="G27" s="6" t="str">
        <f>個人種目入力!AK32</f>
        <v/>
      </c>
      <c r="H27" s="6" t="str">
        <f>個人種目入力!AL32</f>
        <v/>
      </c>
      <c r="I27" s="6" t="str">
        <f>個人種目入力!AM32</f>
        <v/>
      </c>
      <c r="J27" s="6" t="str">
        <f>IF(ISBLANK(個人種目入力!AN32),"",個人種目入力!AN32)</f>
        <v/>
      </c>
      <c r="N27" s="44" t="str">
        <f t="shared" si="2"/>
        <v/>
      </c>
      <c r="O27" s="44" t="str">
        <f t="shared" si="0"/>
        <v/>
      </c>
      <c r="P27" s="44"/>
      <c r="Q27" s="45" t="str">
        <f t="shared" si="3"/>
        <v/>
      </c>
      <c r="R27" s="45" t="str">
        <f t="shared" si="1"/>
        <v/>
      </c>
      <c r="S27" s="45"/>
    </row>
    <row r="28" spans="1:19" x14ac:dyDescent="0.15">
      <c r="A28" s="6">
        <v>27</v>
      </c>
      <c r="B28" s="6" t="str">
        <f>個人種目入力!AA33</f>
        <v/>
      </c>
      <c r="C28" s="6" t="str">
        <f>個人種目入力!AG33</f>
        <v xml:space="preserve"> </v>
      </c>
      <c r="D28" s="6" t="str">
        <f>個人種目入力!AH33</f>
        <v/>
      </c>
      <c r="E28" s="6" t="str">
        <f>個人種目入力!AI33</f>
        <v/>
      </c>
      <c r="F28" s="6" t="str">
        <f>個人種目入力!AJ33</f>
        <v/>
      </c>
      <c r="G28" s="6" t="str">
        <f>個人種目入力!AK33</f>
        <v/>
      </c>
      <c r="H28" s="6" t="str">
        <f>個人種目入力!AL33</f>
        <v/>
      </c>
      <c r="I28" s="6" t="str">
        <f>個人種目入力!AM33</f>
        <v/>
      </c>
      <c r="J28" s="6" t="str">
        <f>IF(ISBLANK(個人種目入力!AN33),"",個人種目入力!AN33)</f>
        <v/>
      </c>
      <c r="N28" s="44" t="str">
        <f t="shared" si="2"/>
        <v/>
      </c>
      <c r="O28" s="44" t="str">
        <f t="shared" si="0"/>
        <v/>
      </c>
      <c r="P28" s="44"/>
      <c r="Q28" s="45" t="str">
        <f t="shared" si="3"/>
        <v/>
      </c>
      <c r="R28" s="45" t="str">
        <f t="shared" si="1"/>
        <v/>
      </c>
      <c r="S28" s="45"/>
    </row>
    <row r="29" spans="1:19" x14ac:dyDescent="0.15">
      <c r="A29" s="6">
        <v>28</v>
      </c>
      <c r="B29" s="6" t="str">
        <f>個人種目入力!AA34</f>
        <v/>
      </c>
      <c r="C29" s="6" t="str">
        <f>個人種目入力!AG34</f>
        <v xml:space="preserve"> </v>
      </c>
      <c r="D29" s="6" t="str">
        <f>個人種目入力!AH34</f>
        <v/>
      </c>
      <c r="E29" s="6" t="str">
        <f>個人種目入力!AI34</f>
        <v/>
      </c>
      <c r="F29" s="6" t="str">
        <f>個人種目入力!AJ34</f>
        <v/>
      </c>
      <c r="G29" s="6" t="str">
        <f>個人種目入力!AK34</f>
        <v/>
      </c>
      <c r="H29" s="6" t="str">
        <f>個人種目入力!AL34</f>
        <v/>
      </c>
      <c r="I29" s="6" t="str">
        <f>個人種目入力!AM34</f>
        <v/>
      </c>
      <c r="J29" s="6" t="str">
        <f>IF(ISBLANK(個人種目入力!AN34),"",個人種目入力!AN34)</f>
        <v/>
      </c>
      <c r="N29" s="44" t="str">
        <f t="shared" si="2"/>
        <v/>
      </c>
      <c r="O29" s="44" t="str">
        <f t="shared" si="0"/>
        <v/>
      </c>
      <c r="P29" s="44"/>
      <c r="Q29" s="45" t="str">
        <f t="shared" si="3"/>
        <v/>
      </c>
      <c r="R29" s="45" t="str">
        <f t="shared" si="1"/>
        <v/>
      </c>
      <c r="S29" s="45"/>
    </row>
    <row r="30" spans="1:19" x14ac:dyDescent="0.15">
      <c r="A30" s="6">
        <v>29</v>
      </c>
      <c r="B30" s="6" t="str">
        <f>個人種目入力!AA35</f>
        <v/>
      </c>
      <c r="C30" s="6" t="str">
        <f>個人種目入力!AG35</f>
        <v xml:space="preserve"> </v>
      </c>
      <c r="D30" s="6" t="str">
        <f>個人種目入力!AH35</f>
        <v/>
      </c>
      <c r="E30" s="6" t="str">
        <f>個人種目入力!AI35</f>
        <v/>
      </c>
      <c r="F30" s="6" t="str">
        <f>個人種目入力!AJ35</f>
        <v/>
      </c>
      <c r="G30" s="6" t="str">
        <f>個人種目入力!AK35</f>
        <v/>
      </c>
      <c r="H30" s="6" t="str">
        <f>個人種目入力!AL35</f>
        <v/>
      </c>
      <c r="I30" s="6" t="str">
        <f>個人種目入力!AM35</f>
        <v/>
      </c>
      <c r="J30" s="6" t="str">
        <f>IF(ISBLANK(個人種目入力!AN35),"",個人種目入力!AN35)</f>
        <v/>
      </c>
      <c r="N30" s="44" t="str">
        <f t="shared" si="2"/>
        <v/>
      </c>
      <c r="O30" s="44" t="str">
        <f t="shared" si="0"/>
        <v/>
      </c>
      <c r="P30" s="44"/>
      <c r="Q30" s="45" t="str">
        <f t="shared" si="3"/>
        <v/>
      </c>
      <c r="R30" s="45" t="str">
        <f t="shared" si="1"/>
        <v/>
      </c>
      <c r="S30" s="45"/>
    </row>
    <row r="31" spans="1:19" x14ac:dyDescent="0.15">
      <c r="A31" s="6">
        <v>30</v>
      </c>
      <c r="B31" s="6" t="str">
        <f>個人種目入力!AA36</f>
        <v/>
      </c>
      <c r="C31" s="6" t="str">
        <f>個人種目入力!AG36</f>
        <v xml:space="preserve"> </v>
      </c>
      <c r="D31" s="6" t="str">
        <f>個人種目入力!AH36</f>
        <v/>
      </c>
      <c r="E31" s="6" t="str">
        <f>個人種目入力!AI36</f>
        <v/>
      </c>
      <c r="F31" s="6" t="str">
        <f>個人種目入力!AJ36</f>
        <v/>
      </c>
      <c r="G31" s="6" t="str">
        <f>個人種目入力!AK36</f>
        <v/>
      </c>
      <c r="H31" s="6" t="str">
        <f>個人種目入力!AL36</f>
        <v/>
      </c>
      <c r="I31" s="6" t="str">
        <f>個人種目入力!AM36</f>
        <v/>
      </c>
      <c r="J31" s="6" t="str">
        <f>IF(ISBLANK(個人種目入力!AN36),"",個人種目入力!AN36)</f>
        <v/>
      </c>
      <c r="N31" s="44" t="str">
        <f t="shared" si="2"/>
        <v/>
      </c>
      <c r="O31" s="44" t="str">
        <f t="shared" si="0"/>
        <v/>
      </c>
      <c r="P31" s="44"/>
      <c r="Q31" s="45" t="str">
        <f t="shared" si="3"/>
        <v/>
      </c>
      <c r="R31" s="45" t="str">
        <f t="shared" si="1"/>
        <v/>
      </c>
      <c r="S31" s="45"/>
    </row>
    <row r="32" spans="1:19" x14ac:dyDescent="0.15">
      <c r="A32" s="6">
        <v>31</v>
      </c>
      <c r="B32" s="6" t="str">
        <f>個人種目入力!AA37</f>
        <v/>
      </c>
      <c r="C32" s="6" t="str">
        <f>個人種目入力!AG37</f>
        <v xml:space="preserve"> </v>
      </c>
      <c r="D32" s="6" t="str">
        <f>個人種目入力!AH37</f>
        <v/>
      </c>
      <c r="E32" s="6" t="str">
        <f>個人種目入力!AI37</f>
        <v/>
      </c>
      <c r="F32" s="6" t="str">
        <f>個人種目入力!AJ37</f>
        <v/>
      </c>
      <c r="G32" s="6" t="str">
        <f>個人種目入力!AK37</f>
        <v/>
      </c>
      <c r="H32" s="6" t="str">
        <f>個人種目入力!AL37</f>
        <v/>
      </c>
      <c r="I32" s="6" t="str">
        <f>個人種目入力!AM37</f>
        <v/>
      </c>
      <c r="J32" s="6" t="str">
        <f>IF(ISBLANK(個人種目入力!AN37),"",個人種目入力!AN37)</f>
        <v/>
      </c>
      <c r="N32" s="44" t="str">
        <f t="shared" si="2"/>
        <v/>
      </c>
      <c r="O32" s="44" t="str">
        <f t="shared" si="0"/>
        <v/>
      </c>
      <c r="P32" s="44"/>
      <c r="Q32" s="45" t="str">
        <f t="shared" si="3"/>
        <v/>
      </c>
      <c r="R32" s="45" t="str">
        <f t="shared" si="1"/>
        <v/>
      </c>
      <c r="S32" s="45"/>
    </row>
    <row r="33" spans="1:19" x14ac:dyDescent="0.15">
      <c r="A33" s="6">
        <v>32</v>
      </c>
      <c r="B33" s="6" t="str">
        <f>個人種目入力!AA38</f>
        <v/>
      </c>
      <c r="C33" s="6" t="str">
        <f>個人種目入力!AG38</f>
        <v xml:space="preserve"> </v>
      </c>
      <c r="D33" s="6" t="str">
        <f>個人種目入力!AH38</f>
        <v/>
      </c>
      <c r="E33" s="6" t="str">
        <f>個人種目入力!AI38</f>
        <v/>
      </c>
      <c r="F33" s="6" t="str">
        <f>個人種目入力!AJ38</f>
        <v/>
      </c>
      <c r="G33" s="6" t="str">
        <f>個人種目入力!AK38</f>
        <v/>
      </c>
      <c r="H33" s="6" t="str">
        <f>個人種目入力!AL38</f>
        <v/>
      </c>
      <c r="I33" s="6" t="str">
        <f>個人種目入力!AM38</f>
        <v/>
      </c>
      <c r="J33" s="6" t="str">
        <f>IF(ISBLANK(個人種目入力!AN38),"",個人種目入力!AN38)</f>
        <v/>
      </c>
      <c r="N33" s="44" t="str">
        <f t="shared" si="2"/>
        <v/>
      </c>
      <c r="O33" s="44" t="str">
        <f t="shared" si="0"/>
        <v/>
      </c>
      <c r="P33" s="44"/>
      <c r="Q33" s="45" t="str">
        <f t="shared" si="3"/>
        <v/>
      </c>
      <c r="R33" s="45" t="str">
        <f t="shared" si="1"/>
        <v/>
      </c>
      <c r="S33" s="45"/>
    </row>
    <row r="34" spans="1:19" x14ac:dyDescent="0.15">
      <c r="A34" s="6">
        <v>33</v>
      </c>
      <c r="B34" s="6" t="str">
        <f>個人種目入力!AA39</f>
        <v/>
      </c>
      <c r="C34" s="6" t="str">
        <f>個人種目入力!AG39</f>
        <v xml:space="preserve"> </v>
      </c>
      <c r="D34" s="6" t="str">
        <f>個人種目入力!AH39</f>
        <v/>
      </c>
      <c r="E34" s="6" t="str">
        <f>個人種目入力!AI39</f>
        <v/>
      </c>
      <c r="F34" s="6" t="str">
        <f>個人種目入力!AJ39</f>
        <v/>
      </c>
      <c r="G34" s="6" t="str">
        <f>個人種目入力!AK39</f>
        <v/>
      </c>
      <c r="H34" s="6" t="str">
        <f>個人種目入力!AL39</f>
        <v/>
      </c>
      <c r="I34" s="6" t="str">
        <f>個人種目入力!AM39</f>
        <v/>
      </c>
      <c r="J34" s="6" t="str">
        <f>IF(ISBLANK(個人種目入力!AN39),"",個人種目入力!AN39)</f>
        <v/>
      </c>
      <c r="N34" s="44" t="str">
        <f t="shared" si="2"/>
        <v/>
      </c>
      <c r="O34" s="44" t="str">
        <f t="shared" ref="O34:O65" si="4">IF(N34="","",1/COUNTIF($N$2:$N$150,N34))</f>
        <v/>
      </c>
      <c r="P34" s="44"/>
      <c r="Q34" s="45" t="str">
        <f t="shared" si="3"/>
        <v/>
      </c>
      <c r="R34" s="45" t="str">
        <f t="shared" ref="R34:R65" si="5">IF(Q34="","",1/COUNTIF($Q$2:$Q$150,Q34))</f>
        <v/>
      </c>
      <c r="S34" s="45"/>
    </row>
    <row r="35" spans="1:19" x14ac:dyDescent="0.15">
      <c r="A35" s="6">
        <v>34</v>
      </c>
      <c r="B35" s="6" t="str">
        <f>個人種目入力!AA40</f>
        <v/>
      </c>
      <c r="C35" s="6" t="str">
        <f>個人種目入力!AG40</f>
        <v xml:space="preserve"> </v>
      </c>
      <c r="D35" s="6" t="str">
        <f>個人種目入力!AH40</f>
        <v/>
      </c>
      <c r="E35" s="6" t="str">
        <f>個人種目入力!AI40</f>
        <v/>
      </c>
      <c r="F35" s="6" t="str">
        <f>個人種目入力!AJ40</f>
        <v/>
      </c>
      <c r="G35" s="6" t="str">
        <f>個人種目入力!AK40</f>
        <v/>
      </c>
      <c r="H35" s="6" t="str">
        <f>個人種目入力!AL40</f>
        <v/>
      </c>
      <c r="I35" s="6" t="str">
        <f>個人種目入力!AM40</f>
        <v/>
      </c>
      <c r="J35" s="6" t="str">
        <f>IF(ISBLANK(個人種目入力!AN40),"",個人種目入力!AN40)</f>
        <v/>
      </c>
      <c r="N35" s="44" t="str">
        <f t="shared" si="2"/>
        <v/>
      </c>
      <c r="O35" s="44" t="str">
        <f t="shared" si="4"/>
        <v/>
      </c>
      <c r="P35" s="44"/>
      <c r="Q35" s="45" t="str">
        <f t="shared" si="3"/>
        <v/>
      </c>
      <c r="R35" s="45" t="str">
        <f t="shared" si="5"/>
        <v/>
      </c>
      <c r="S35" s="45"/>
    </row>
    <row r="36" spans="1:19" x14ac:dyDescent="0.15">
      <c r="A36" s="6">
        <v>35</v>
      </c>
      <c r="B36" s="6" t="str">
        <f>個人種目入力!AA41</f>
        <v/>
      </c>
      <c r="C36" s="6" t="str">
        <f>個人種目入力!AG41</f>
        <v xml:space="preserve"> </v>
      </c>
      <c r="D36" s="6" t="str">
        <f>個人種目入力!AH41</f>
        <v/>
      </c>
      <c r="E36" s="6" t="str">
        <f>個人種目入力!AI41</f>
        <v/>
      </c>
      <c r="F36" s="6" t="str">
        <f>個人種目入力!AJ41</f>
        <v/>
      </c>
      <c r="G36" s="6" t="str">
        <f>個人種目入力!AK41</f>
        <v/>
      </c>
      <c r="H36" s="6" t="str">
        <f>個人種目入力!AL41</f>
        <v/>
      </c>
      <c r="I36" s="6" t="str">
        <f>個人種目入力!AM41</f>
        <v/>
      </c>
      <c r="J36" s="6" t="str">
        <f>IF(ISBLANK(個人種目入力!AN41),"",個人種目入力!AN41)</f>
        <v/>
      </c>
      <c r="N36" s="44" t="str">
        <f t="shared" si="2"/>
        <v/>
      </c>
      <c r="O36" s="44" t="str">
        <f t="shared" si="4"/>
        <v/>
      </c>
      <c r="P36" s="44"/>
      <c r="Q36" s="45" t="str">
        <f t="shared" si="3"/>
        <v/>
      </c>
      <c r="R36" s="45" t="str">
        <f t="shared" si="5"/>
        <v/>
      </c>
      <c r="S36" s="45"/>
    </row>
    <row r="37" spans="1:19" x14ac:dyDescent="0.15">
      <c r="A37" s="6">
        <v>36</v>
      </c>
      <c r="B37" s="6" t="str">
        <f>個人種目入力!AA42</f>
        <v/>
      </c>
      <c r="C37" s="6" t="str">
        <f>個人種目入力!AG42</f>
        <v xml:space="preserve"> </v>
      </c>
      <c r="D37" s="6" t="str">
        <f>個人種目入力!AH42</f>
        <v/>
      </c>
      <c r="E37" s="6" t="str">
        <f>個人種目入力!AI42</f>
        <v/>
      </c>
      <c r="F37" s="6" t="str">
        <f>個人種目入力!AJ42</f>
        <v/>
      </c>
      <c r="G37" s="6" t="str">
        <f>個人種目入力!AK42</f>
        <v/>
      </c>
      <c r="H37" s="6" t="str">
        <f>個人種目入力!AL42</f>
        <v/>
      </c>
      <c r="I37" s="6" t="str">
        <f>個人種目入力!AM42</f>
        <v/>
      </c>
      <c r="J37" s="6" t="str">
        <f>IF(ISBLANK(個人種目入力!AN42),"",個人種目入力!AN42)</f>
        <v/>
      </c>
      <c r="N37" s="44" t="str">
        <f t="shared" si="2"/>
        <v/>
      </c>
      <c r="O37" s="44" t="str">
        <f t="shared" si="4"/>
        <v/>
      </c>
      <c r="P37" s="44"/>
      <c r="Q37" s="45" t="str">
        <f t="shared" si="3"/>
        <v/>
      </c>
      <c r="R37" s="45" t="str">
        <f t="shared" si="5"/>
        <v/>
      </c>
      <c r="S37" s="45"/>
    </row>
    <row r="38" spans="1:19" x14ac:dyDescent="0.15">
      <c r="A38" s="6">
        <v>37</v>
      </c>
      <c r="B38" s="6" t="str">
        <f>個人種目入力!AA43</f>
        <v/>
      </c>
      <c r="C38" s="6" t="str">
        <f>個人種目入力!AG43</f>
        <v xml:space="preserve"> </v>
      </c>
      <c r="D38" s="6" t="str">
        <f>個人種目入力!AH43</f>
        <v/>
      </c>
      <c r="E38" s="6" t="str">
        <f>個人種目入力!AI43</f>
        <v/>
      </c>
      <c r="F38" s="6" t="str">
        <f>個人種目入力!AJ43</f>
        <v/>
      </c>
      <c r="G38" s="6" t="str">
        <f>個人種目入力!AK43</f>
        <v/>
      </c>
      <c r="H38" s="6" t="str">
        <f>個人種目入力!AL43</f>
        <v/>
      </c>
      <c r="I38" s="6" t="str">
        <f>個人種目入力!AM43</f>
        <v/>
      </c>
      <c r="J38" s="6" t="str">
        <f>IF(ISBLANK(個人種目入力!AN43),"",個人種目入力!AN43)</f>
        <v/>
      </c>
      <c r="N38" s="44" t="str">
        <f t="shared" si="2"/>
        <v/>
      </c>
      <c r="O38" s="44" t="str">
        <f t="shared" si="4"/>
        <v/>
      </c>
      <c r="P38" s="44"/>
      <c r="Q38" s="45" t="str">
        <f t="shared" si="3"/>
        <v/>
      </c>
      <c r="R38" s="45" t="str">
        <f t="shared" si="5"/>
        <v/>
      </c>
      <c r="S38" s="45"/>
    </row>
    <row r="39" spans="1:19" x14ac:dyDescent="0.15">
      <c r="A39" s="6">
        <v>38</v>
      </c>
      <c r="B39" s="6" t="str">
        <f>個人種目入力!AA44</f>
        <v/>
      </c>
      <c r="C39" s="6" t="str">
        <f>個人種目入力!AG44</f>
        <v xml:space="preserve"> </v>
      </c>
      <c r="D39" s="6" t="str">
        <f>個人種目入力!AH44</f>
        <v/>
      </c>
      <c r="E39" s="6" t="str">
        <f>個人種目入力!AI44</f>
        <v/>
      </c>
      <c r="F39" s="6" t="str">
        <f>個人種目入力!AJ44</f>
        <v/>
      </c>
      <c r="G39" s="6" t="str">
        <f>個人種目入力!AK44</f>
        <v/>
      </c>
      <c r="H39" s="6" t="str">
        <f>個人種目入力!AL44</f>
        <v/>
      </c>
      <c r="I39" s="6" t="str">
        <f>個人種目入力!AM44</f>
        <v/>
      </c>
      <c r="J39" s="6" t="str">
        <f>IF(ISBLANK(個人種目入力!AN44),"",個人種目入力!AN44)</f>
        <v/>
      </c>
      <c r="N39" s="44" t="str">
        <f t="shared" si="2"/>
        <v/>
      </c>
      <c r="O39" s="44" t="str">
        <f t="shared" si="4"/>
        <v/>
      </c>
      <c r="P39" s="44"/>
      <c r="Q39" s="45" t="str">
        <f t="shared" si="3"/>
        <v/>
      </c>
      <c r="R39" s="45" t="str">
        <f t="shared" si="5"/>
        <v/>
      </c>
      <c r="S39" s="45"/>
    </row>
    <row r="40" spans="1:19" x14ac:dyDescent="0.15">
      <c r="A40" s="6">
        <v>39</v>
      </c>
      <c r="B40" s="6" t="str">
        <f>個人種目入力!AA45</f>
        <v/>
      </c>
      <c r="C40" s="6" t="str">
        <f>個人種目入力!AG45</f>
        <v xml:space="preserve"> </v>
      </c>
      <c r="D40" s="6" t="str">
        <f>個人種目入力!AH45</f>
        <v/>
      </c>
      <c r="E40" s="6" t="str">
        <f>個人種目入力!AI45</f>
        <v/>
      </c>
      <c r="F40" s="6" t="str">
        <f>個人種目入力!AJ45</f>
        <v/>
      </c>
      <c r="G40" s="6" t="str">
        <f>個人種目入力!AK45</f>
        <v/>
      </c>
      <c r="H40" s="6" t="str">
        <f>個人種目入力!AL45</f>
        <v/>
      </c>
      <c r="I40" s="6" t="str">
        <f>個人種目入力!AM45</f>
        <v/>
      </c>
      <c r="J40" s="6" t="str">
        <f>IF(ISBLANK(個人種目入力!AN45),"",個人種目入力!AN45)</f>
        <v/>
      </c>
      <c r="N40" s="44" t="str">
        <f t="shared" si="2"/>
        <v/>
      </c>
      <c r="O40" s="44" t="str">
        <f t="shared" si="4"/>
        <v/>
      </c>
      <c r="P40" s="44"/>
      <c r="Q40" s="45" t="str">
        <f t="shared" si="3"/>
        <v/>
      </c>
      <c r="R40" s="45" t="str">
        <f t="shared" si="5"/>
        <v/>
      </c>
      <c r="S40" s="45"/>
    </row>
    <row r="41" spans="1:19" x14ac:dyDescent="0.15">
      <c r="A41" s="6">
        <v>40</v>
      </c>
      <c r="B41" s="6" t="str">
        <f>個人種目入力!AA46</f>
        <v/>
      </c>
      <c r="C41" s="6" t="str">
        <f>個人種目入力!AG46</f>
        <v xml:space="preserve"> </v>
      </c>
      <c r="D41" s="6" t="str">
        <f>個人種目入力!AH46</f>
        <v/>
      </c>
      <c r="E41" s="6" t="str">
        <f>個人種目入力!AI46</f>
        <v/>
      </c>
      <c r="F41" s="6" t="str">
        <f>個人種目入力!AJ46</f>
        <v/>
      </c>
      <c r="G41" s="6" t="str">
        <f>個人種目入力!AK46</f>
        <v/>
      </c>
      <c r="H41" s="6" t="str">
        <f>個人種目入力!AL46</f>
        <v/>
      </c>
      <c r="I41" s="6" t="str">
        <f>個人種目入力!AM46</f>
        <v/>
      </c>
      <c r="J41" s="6" t="str">
        <f>IF(ISBLANK(個人種目入力!AN46),"",個人種目入力!AN46)</f>
        <v/>
      </c>
      <c r="N41" s="44" t="str">
        <f t="shared" si="2"/>
        <v/>
      </c>
      <c r="O41" s="44" t="str">
        <f t="shared" si="4"/>
        <v/>
      </c>
      <c r="P41" s="44"/>
      <c r="Q41" s="45" t="str">
        <f t="shared" si="3"/>
        <v/>
      </c>
      <c r="R41" s="45" t="str">
        <f t="shared" si="5"/>
        <v/>
      </c>
      <c r="S41" s="45"/>
    </row>
    <row r="42" spans="1:19" x14ac:dyDescent="0.15">
      <c r="A42" s="6">
        <v>41</v>
      </c>
      <c r="B42" s="6" t="str">
        <f>個人種目入力!AA47</f>
        <v/>
      </c>
      <c r="C42" s="6" t="str">
        <f>個人種目入力!AG47</f>
        <v xml:space="preserve"> </v>
      </c>
      <c r="D42" s="6" t="str">
        <f>個人種目入力!AH47</f>
        <v/>
      </c>
      <c r="E42" s="6" t="str">
        <f>個人種目入力!AI47</f>
        <v/>
      </c>
      <c r="F42" s="6" t="str">
        <f>個人種目入力!AJ47</f>
        <v/>
      </c>
      <c r="G42" s="6" t="str">
        <f>個人種目入力!AK47</f>
        <v/>
      </c>
      <c r="H42" s="6" t="str">
        <f>個人種目入力!AL47</f>
        <v/>
      </c>
      <c r="I42" s="6" t="str">
        <f>個人種目入力!AM47</f>
        <v/>
      </c>
      <c r="J42" s="6" t="str">
        <f>IF(ISBLANK(個人種目入力!AN47),"",個人種目入力!AN47)</f>
        <v/>
      </c>
      <c r="N42" s="44" t="str">
        <f t="shared" si="2"/>
        <v/>
      </c>
      <c r="O42" s="44" t="str">
        <f t="shared" si="4"/>
        <v/>
      </c>
      <c r="P42" s="44"/>
      <c r="Q42" s="45" t="str">
        <f t="shared" si="3"/>
        <v/>
      </c>
      <c r="R42" s="45" t="str">
        <f t="shared" si="5"/>
        <v/>
      </c>
      <c r="S42" s="45"/>
    </row>
    <row r="43" spans="1:19" x14ac:dyDescent="0.15">
      <c r="A43" s="6">
        <v>42</v>
      </c>
      <c r="B43" s="6" t="str">
        <f>個人種目入力!AA48</f>
        <v/>
      </c>
      <c r="C43" s="6" t="str">
        <f>個人種目入力!AG48</f>
        <v xml:space="preserve"> </v>
      </c>
      <c r="D43" s="6" t="str">
        <f>個人種目入力!AH48</f>
        <v/>
      </c>
      <c r="E43" s="6" t="str">
        <f>個人種目入力!AI48</f>
        <v/>
      </c>
      <c r="F43" s="6" t="str">
        <f>個人種目入力!AJ48</f>
        <v/>
      </c>
      <c r="G43" s="6" t="str">
        <f>個人種目入力!AK48</f>
        <v/>
      </c>
      <c r="H43" s="6" t="str">
        <f>個人種目入力!AL48</f>
        <v/>
      </c>
      <c r="I43" s="6" t="str">
        <f>個人種目入力!AM48</f>
        <v/>
      </c>
      <c r="J43" s="6" t="str">
        <f>IF(ISBLANK(個人種目入力!AN48),"",個人種目入力!AN48)</f>
        <v/>
      </c>
      <c r="N43" s="44" t="str">
        <f t="shared" si="2"/>
        <v/>
      </c>
      <c r="O43" s="44" t="str">
        <f t="shared" si="4"/>
        <v/>
      </c>
      <c r="P43" s="44"/>
      <c r="Q43" s="45" t="str">
        <f t="shared" si="3"/>
        <v/>
      </c>
      <c r="R43" s="45" t="str">
        <f t="shared" si="5"/>
        <v/>
      </c>
      <c r="S43" s="45"/>
    </row>
    <row r="44" spans="1:19" x14ac:dyDescent="0.15">
      <c r="A44" s="6">
        <v>43</v>
      </c>
      <c r="B44" s="6" t="str">
        <f>個人種目入力!AA49</f>
        <v/>
      </c>
      <c r="C44" s="6" t="str">
        <f>個人種目入力!AG49</f>
        <v xml:space="preserve"> </v>
      </c>
      <c r="D44" s="6" t="str">
        <f>個人種目入力!AH49</f>
        <v/>
      </c>
      <c r="E44" s="6" t="str">
        <f>個人種目入力!AI49</f>
        <v/>
      </c>
      <c r="F44" s="6" t="str">
        <f>個人種目入力!AJ49</f>
        <v/>
      </c>
      <c r="G44" s="6" t="str">
        <f>個人種目入力!AK49</f>
        <v/>
      </c>
      <c r="H44" s="6" t="str">
        <f>個人種目入力!AL49</f>
        <v/>
      </c>
      <c r="I44" s="6" t="str">
        <f>個人種目入力!AM49</f>
        <v/>
      </c>
      <c r="J44" s="6" t="str">
        <f>IF(ISBLANK(個人種目入力!AN49),"",個人種目入力!AN49)</f>
        <v/>
      </c>
      <c r="N44" s="44" t="str">
        <f t="shared" si="2"/>
        <v/>
      </c>
      <c r="O44" s="44" t="str">
        <f t="shared" si="4"/>
        <v/>
      </c>
      <c r="P44" s="44"/>
      <c r="Q44" s="45" t="str">
        <f t="shared" si="3"/>
        <v/>
      </c>
      <c r="R44" s="45" t="str">
        <f t="shared" si="5"/>
        <v/>
      </c>
      <c r="S44" s="45"/>
    </row>
    <row r="45" spans="1:19" x14ac:dyDescent="0.15">
      <c r="A45" s="6">
        <v>44</v>
      </c>
      <c r="B45" s="6" t="str">
        <f>個人種目入力!AA50</f>
        <v/>
      </c>
      <c r="C45" s="6" t="str">
        <f>個人種目入力!AG50</f>
        <v xml:space="preserve"> </v>
      </c>
      <c r="D45" s="6" t="str">
        <f>個人種目入力!AH50</f>
        <v/>
      </c>
      <c r="E45" s="6" t="str">
        <f>個人種目入力!AI50</f>
        <v/>
      </c>
      <c r="F45" s="6" t="str">
        <f>個人種目入力!AJ50</f>
        <v/>
      </c>
      <c r="G45" s="6" t="str">
        <f>個人種目入力!AK50</f>
        <v/>
      </c>
      <c r="H45" s="6" t="str">
        <f>個人種目入力!AL50</f>
        <v/>
      </c>
      <c r="I45" s="6" t="str">
        <f>個人種目入力!AM50</f>
        <v/>
      </c>
      <c r="J45" s="6" t="str">
        <f>IF(ISBLANK(個人種目入力!AN50),"",個人種目入力!AN50)</f>
        <v/>
      </c>
      <c r="N45" s="44" t="str">
        <f t="shared" si="2"/>
        <v/>
      </c>
      <c r="O45" s="44" t="str">
        <f t="shared" si="4"/>
        <v/>
      </c>
      <c r="P45" s="44"/>
      <c r="Q45" s="45" t="str">
        <f t="shared" si="3"/>
        <v/>
      </c>
      <c r="R45" s="45" t="str">
        <f t="shared" si="5"/>
        <v/>
      </c>
      <c r="S45" s="45"/>
    </row>
    <row r="46" spans="1:19" x14ac:dyDescent="0.15">
      <c r="A46" s="6">
        <v>45</v>
      </c>
      <c r="B46" s="6" t="str">
        <f>個人種目入力!AA51</f>
        <v/>
      </c>
      <c r="C46" s="6" t="str">
        <f>個人種目入力!AG51</f>
        <v xml:space="preserve"> </v>
      </c>
      <c r="D46" s="6" t="str">
        <f>個人種目入力!AH51</f>
        <v/>
      </c>
      <c r="E46" s="6" t="str">
        <f>個人種目入力!AI51</f>
        <v/>
      </c>
      <c r="F46" s="6" t="str">
        <f>個人種目入力!AJ51</f>
        <v/>
      </c>
      <c r="G46" s="6" t="str">
        <f>個人種目入力!AK51</f>
        <v/>
      </c>
      <c r="H46" s="6" t="str">
        <f>個人種目入力!AL51</f>
        <v/>
      </c>
      <c r="I46" s="6" t="str">
        <f>個人種目入力!AM51</f>
        <v/>
      </c>
      <c r="J46" s="6" t="str">
        <f>IF(ISBLANK(個人種目入力!AN51),"",個人種目入力!AN51)</f>
        <v/>
      </c>
      <c r="N46" s="44" t="str">
        <f t="shared" si="2"/>
        <v/>
      </c>
      <c r="O46" s="44" t="str">
        <f t="shared" si="4"/>
        <v/>
      </c>
      <c r="P46" s="44"/>
      <c r="Q46" s="45" t="str">
        <f t="shared" si="3"/>
        <v/>
      </c>
      <c r="R46" s="45" t="str">
        <f t="shared" si="5"/>
        <v/>
      </c>
      <c r="S46" s="45"/>
    </row>
    <row r="47" spans="1:19" x14ac:dyDescent="0.15">
      <c r="A47" s="6">
        <v>46</v>
      </c>
      <c r="B47" s="6" t="str">
        <f>個人種目入力!AA52</f>
        <v/>
      </c>
      <c r="C47" s="6" t="str">
        <f>個人種目入力!AG52</f>
        <v xml:space="preserve"> </v>
      </c>
      <c r="D47" s="6" t="str">
        <f>個人種目入力!AH52</f>
        <v/>
      </c>
      <c r="E47" s="6" t="str">
        <f>個人種目入力!AI52</f>
        <v/>
      </c>
      <c r="F47" s="6" t="str">
        <f>個人種目入力!AJ52</f>
        <v/>
      </c>
      <c r="G47" s="6" t="str">
        <f>個人種目入力!AK52</f>
        <v/>
      </c>
      <c r="H47" s="6" t="str">
        <f>個人種目入力!AL52</f>
        <v/>
      </c>
      <c r="I47" s="6" t="str">
        <f>個人種目入力!AM52</f>
        <v/>
      </c>
      <c r="J47" s="6" t="str">
        <f>IF(ISBLANK(個人種目入力!AN52),"",個人種目入力!AN52)</f>
        <v/>
      </c>
      <c r="N47" s="44" t="str">
        <f t="shared" si="2"/>
        <v/>
      </c>
      <c r="O47" s="44" t="str">
        <f t="shared" si="4"/>
        <v/>
      </c>
      <c r="P47" s="44"/>
      <c r="Q47" s="45" t="str">
        <f t="shared" si="3"/>
        <v/>
      </c>
      <c r="R47" s="45" t="str">
        <f t="shared" si="5"/>
        <v/>
      </c>
      <c r="S47" s="45"/>
    </row>
    <row r="48" spans="1:19" x14ac:dyDescent="0.15">
      <c r="A48" s="6">
        <v>47</v>
      </c>
      <c r="B48" s="6" t="str">
        <f>個人種目入力!AA53</f>
        <v/>
      </c>
      <c r="C48" s="6" t="str">
        <f>個人種目入力!AG53</f>
        <v xml:space="preserve"> </v>
      </c>
      <c r="D48" s="6" t="str">
        <f>個人種目入力!AH53</f>
        <v/>
      </c>
      <c r="E48" s="6" t="str">
        <f>個人種目入力!AI53</f>
        <v/>
      </c>
      <c r="F48" s="6" t="str">
        <f>個人種目入力!AJ53</f>
        <v/>
      </c>
      <c r="G48" s="6" t="str">
        <f>個人種目入力!AK53</f>
        <v/>
      </c>
      <c r="H48" s="6" t="str">
        <f>個人種目入力!AL53</f>
        <v/>
      </c>
      <c r="I48" s="6" t="str">
        <f>個人種目入力!AM53</f>
        <v/>
      </c>
      <c r="J48" s="6" t="str">
        <f>IF(ISBLANK(個人種目入力!AN53),"",個人種目入力!AN53)</f>
        <v/>
      </c>
      <c r="N48" s="44" t="str">
        <f t="shared" si="2"/>
        <v/>
      </c>
      <c r="O48" s="44" t="str">
        <f t="shared" si="4"/>
        <v/>
      </c>
      <c r="P48" s="44"/>
      <c r="Q48" s="45" t="str">
        <f t="shared" si="3"/>
        <v/>
      </c>
      <c r="R48" s="45" t="str">
        <f t="shared" si="5"/>
        <v/>
      </c>
      <c r="S48" s="45"/>
    </row>
    <row r="49" spans="1:19" x14ac:dyDescent="0.15">
      <c r="A49" s="6">
        <v>48</v>
      </c>
      <c r="B49" s="6" t="str">
        <f>個人種目入力!AA54</f>
        <v/>
      </c>
      <c r="C49" s="6" t="str">
        <f>個人種目入力!AG54</f>
        <v xml:space="preserve"> </v>
      </c>
      <c r="D49" s="6" t="str">
        <f>個人種目入力!AH54</f>
        <v/>
      </c>
      <c r="E49" s="6" t="str">
        <f>個人種目入力!AI54</f>
        <v/>
      </c>
      <c r="F49" s="6" t="str">
        <f>個人種目入力!AJ54</f>
        <v/>
      </c>
      <c r="G49" s="6" t="str">
        <f>個人種目入力!AK54</f>
        <v/>
      </c>
      <c r="H49" s="6" t="str">
        <f>個人種目入力!AL54</f>
        <v/>
      </c>
      <c r="I49" s="6" t="str">
        <f>個人種目入力!AM54</f>
        <v/>
      </c>
      <c r="J49" s="6" t="str">
        <f>IF(ISBLANK(個人種目入力!AN54),"",個人種目入力!AN54)</f>
        <v/>
      </c>
      <c r="N49" s="44" t="str">
        <f t="shared" si="2"/>
        <v/>
      </c>
      <c r="O49" s="44" t="str">
        <f t="shared" si="4"/>
        <v/>
      </c>
      <c r="P49" s="44"/>
      <c r="Q49" s="45" t="str">
        <f t="shared" si="3"/>
        <v/>
      </c>
      <c r="R49" s="45" t="str">
        <f t="shared" si="5"/>
        <v/>
      </c>
      <c r="S49" s="45"/>
    </row>
    <row r="50" spans="1:19" x14ac:dyDescent="0.15">
      <c r="A50" s="6">
        <v>49</v>
      </c>
      <c r="B50" s="6" t="str">
        <f>個人種目入力!AA55</f>
        <v/>
      </c>
      <c r="C50" s="6" t="str">
        <f>個人種目入力!AG55</f>
        <v xml:space="preserve"> </v>
      </c>
      <c r="D50" s="6" t="str">
        <f>個人種目入力!AH55</f>
        <v/>
      </c>
      <c r="E50" s="6" t="str">
        <f>個人種目入力!AI55</f>
        <v/>
      </c>
      <c r="F50" s="6" t="str">
        <f>個人種目入力!AJ55</f>
        <v/>
      </c>
      <c r="G50" s="6" t="str">
        <f>個人種目入力!AK55</f>
        <v/>
      </c>
      <c r="H50" s="6" t="str">
        <f>個人種目入力!AL55</f>
        <v/>
      </c>
      <c r="I50" s="6" t="str">
        <f>個人種目入力!AM55</f>
        <v/>
      </c>
      <c r="J50" s="6" t="str">
        <f>IF(ISBLANK(個人種目入力!AN55),"",個人種目入力!AN55)</f>
        <v/>
      </c>
      <c r="N50" s="44" t="str">
        <f t="shared" si="2"/>
        <v/>
      </c>
      <c r="O50" s="44" t="str">
        <f t="shared" si="4"/>
        <v/>
      </c>
      <c r="P50" s="44"/>
      <c r="Q50" s="45" t="str">
        <f t="shared" si="3"/>
        <v/>
      </c>
      <c r="R50" s="45" t="str">
        <f t="shared" si="5"/>
        <v/>
      </c>
      <c r="S50" s="45"/>
    </row>
    <row r="51" spans="1:19" x14ac:dyDescent="0.15">
      <c r="A51" s="6">
        <v>50</v>
      </c>
      <c r="B51" s="6" t="str">
        <f>個人種目入力!AA56</f>
        <v/>
      </c>
      <c r="C51" s="6" t="str">
        <f>個人種目入力!AG56</f>
        <v xml:space="preserve"> </v>
      </c>
      <c r="D51" s="6" t="str">
        <f>個人種目入力!AH56</f>
        <v/>
      </c>
      <c r="E51" s="6" t="str">
        <f>個人種目入力!AI56</f>
        <v/>
      </c>
      <c r="F51" s="6" t="str">
        <f>個人種目入力!AJ56</f>
        <v/>
      </c>
      <c r="G51" s="6" t="str">
        <f>個人種目入力!AK56</f>
        <v/>
      </c>
      <c r="H51" s="6" t="str">
        <f>個人種目入力!AL56</f>
        <v/>
      </c>
      <c r="I51" s="6" t="str">
        <f>個人種目入力!AM56</f>
        <v/>
      </c>
      <c r="J51" s="6" t="str">
        <f>IF(ISBLANK(個人種目入力!AN56),"",個人種目入力!AN56)</f>
        <v/>
      </c>
      <c r="N51" s="44" t="str">
        <f t="shared" si="2"/>
        <v/>
      </c>
      <c r="O51" s="44" t="str">
        <f t="shared" si="4"/>
        <v/>
      </c>
      <c r="P51" s="44"/>
      <c r="Q51" s="45" t="str">
        <f t="shared" si="3"/>
        <v/>
      </c>
      <c r="R51" s="45" t="str">
        <f t="shared" si="5"/>
        <v/>
      </c>
      <c r="S51" s="45"/>
    </row>
    <row r="52" spans="1:19" x14ac:dyDescent="0.15">
      <c r="A52" s="6">
        <v>51</v>
      </c>
      <c r="B52" s="6" t="str">
        <f>個人種目入力!AA57</f>
        <v/>
      </c>
      <c r="C52" s="6" t="str">
        <f>個人種目入力!AG57</f>
        <v xml:space="preserve"> </v>
      </c>
      <c r="D52" s="6" t="str">
        <f>個人種目入力!AH57</f>
        <v/>
      </c>
      <c r="E52" s="6" t="str">
        <f>個人種目入力!AI57</f>
        <v/>
      </c>
      <c r="F52" s="6" t="str">
        <f>個人種目入力!AJ57</f>
        <v/>
      </c>
      <c r="G52" s="6" t="str">
        <f>個人種目入力!AK57</f>
        <v/>
      </c>
      <c r="H52" s="6" t="str">
        <f>個人種目入力!AL57</f>
        <v/>
      </c>
      <c r="I52" s="6" t="str">
        <f>個人種目入力!AM57</f>
        <v/>
      </c>
      <c r="J52" s="6" t="str">
        <f>IF(ISBLANK(個人種目入力!AN57),"",個人種目入力!AN57)</f>
        <v/>
      </c>
      <c r="N52" s="44" t="str">
        <f t="shared" si="2"/>
        <v/>
      </c>
      <c r="O52" s="44" t="str">
        <f t="shared" si="4"/>
        <v/>
      </c>
      <c r="P52" s="44"/>
      <c r="Q52" s="45" t="str">
        <f t="shared" si="3"/>
        <v/>
      </c>
      <c r="R52" s="45" t="str">
        <f t="shared" si="5"/>
        <v/>
      </c>
      <c r="S52" s="45"/>
    </row>
    <row r="53" spans="1:19" x14ac:dyDescent="0.15">
      <c r="A53" s="6">
        <v>52</v>
      </c>
      <c r="B53" s="6" t="str">
        <f>個人種目入力!AA58</f>
        <v/>
      </c>
      <c r="C53" s="6" t="str">
        <f>個人種目入力!AG58</f>
        <v xml:space="preserve"> </v>
      </c>
      <c r="D53" s="6" t="str">
        <f>個人種目入力!AH58</f>
        <v/>
      </c>
      <c r="E53" s="6" t="str">
        <f>個人種目入力!AI58</f>
        <v/>
      </c>
      <c r="F53" s="6" t="str">
        <f>個人種目入力!AJ58</f>
        <v/>
      </c>
      <c r="G53" s="6" t="str">
        <f>個人種目入力!AK58</f>
        <v/>
      </c>
      <c r="H53" s="6" t="str">
        <f>個人種目入力!AL58</f>
        <v/>
      </c>
      <c r="I53" s="6" t="str">
        <f>個人種目入力!AM58</f>
        <v/>
      </c>
      <c r="J53" s="6" t="str">
        <f>IF(ISBLANK(個人種目入力!AN58),"",個人種目入力!AN58)</f>
        <v/>
      </c>
      <c r="N53" s="44" t="str">
        <f t="shared" si="2"/>
        <v/>
      </c>
      <c r="O53" s="44" t="str">
        <f t="shared" si="4"/>
        <v/>
      </c>
      <c r="P53" s="44"/>
      <c r="Q53" s="45" t="str">
        <f t="shared" si="3"/>
        <v/>
      </c>
      <c r="R53" s="45" t="str">
        <f t="shared" si="5"/>
        <v/>
      </c>
      <c r="S53" s="45"/>
    </row>
    <row r="54" spans="1:19" x14ac:dyDescent="0.15">
      <c r="A54" s="6">
        <v>53</v>
      </c>
      <c r="B54" s="6" t="str">
        <f>個人種目入力!AA59</f>
        <v/>
      </c>
      <c r="C54" s="6" t="str">
        <f>個人種目入力!AG59</f>
        <v xml:space="preserve"> </v>
      </c>
      <c r="D54" s="6" t="str">
        <f>個人種目入力!AH59</f>
        <v/>
      </c>
      <c r="E54" s="6" t="str">
        <f>個人種目入力!AI59</f>
        <v/>
      </c>
      <c r="F54" s="6" t="str">
        <f>個人種目入力!AJ59</f>
        <v/>
      </c>
      <c r="G54" s="6" t="str">
        <f>個人種目入力!AK59</f>
        <v/>
      </c>
      <c r="H54" s="6" t="str">
        <f>個人種目入力!AL59</f>
        <v/>
      </c>
      <c r="I54" s="6" t="str">
        <f>個人種目入力!AM59</f>
        <v/>
      </c>
      <c r="J54" s="6" t="str">
        <f>IF(ISBLANK(個人種目入力!AN59),"",個人種目入力!AN59)</f>
        <v/>
      </c>
      <c r="N54" s="44" t="str">
        <f t="shared" si="2"/>
        <v/>
      </c>
      <c r="O54" s="44" t="str">
        <f t="shared" si="4"/>
        <v/>
      </c>
      <c r="P54" s="44"/>
      <c r="Q54" s="45" t="str">
        <f t="shared" si="3"/>
        <v/>
      </c>
      <c r="R54" s="45" t="str">
        <f t="shared" si="5"/>
        <v/>
      </c>
      <c r="S54" s="45"/>
    </row>
    <row r="55" spans="1:19" x14ac:dyDescent="0.15">
      <c r="A55" s="6">
        <v>54</v>
      </c>
      <c r="B55" s="6" t="str">
        <f>個人種目入力!AA60</f>
        <v/>
      </c>
      <c r="C55" s="6" t="str">
        <f>個人種目入力!AG60</f>
        <v xml:space="preserve"> </v>
      </c>
      <c r="D55" s="6" t="str">
        <f>個人種目入力!AH60</f>
        <v/>
      </c>
      <c r="E55" s="6" t="str">
        <f>個人種目入力!AI60</f>
        <v/>
      </c>
      <c r="F55" s="6" t="str">
        <f>個人種目入力!AJ60</f>
        <v/>
      </c>
      <c r="G55" s="6" t="str">
        <f>個人種目入力!AK60</f>
        <v/>
      </c>
      <c r="H55" s="6" t="str">
        <f>個人種目入力!AL60</f>
        <v/>
      </c>
      <c r="I55" s="6" t="str">
        <f>個人種目入力!AM60</f>
        <v/>
      </c>
      <c r="J55" s="6" t="str">
        <f>IF(ISBLANK(個人種目入力!AN60),"",個人種目入力!AN60)</f>
        <v/>
      </c>
      <c r="N55" s="44" t="str">
        <f t="shared" si="2"/>
        <v/>
      </c>
      <c r="O55" s="44" t="str">
        <f t="shared" si="4"/>
        <v/>
      </c>
      <c r="P55" s="44"/>
      <c r="Q55" s="45" t="str">
        <f t="shared" si="3"/>
        <v/>
      </c>
      <c r="R55" s="45" t="str">
        <f t="shared" si="5"/>
        <v/>
      </c>
      <c r="S55" s="45"/>
    </row>
    <row r="56" spans="1:19" x14ac:dyDescent="0.15">
      <c r="A56" s="6">
        <v>55</v>
      </c>
      <c r="B56" s="6" t="str">
        <f>個人種目入力!AA61</f>
        <v/>
      </c>
      <c r="C56" s="6" t="str">
        <f>個人種目入力!AG61</f>
        <v xml:space="preserve"> </v>
      </c>
      <c r="D56" s="6" t="str">
        <f>個人種目入力!AH61</f>
        <v/>
      </c>
      <c r="E56" s="6" t="str">
        <f>個人種目入力!AI61</f>
        <v/>
      </c>
      <c r="F56" s="6" t="str">
        <f>個人種目入力!AJ61</f>
        <v/>
      </c>
      <c r="G56" s="6" t="str">
        <f>個人種目入力!AK61</f>
        <v/>
      </c>
      <c r="H56" s="6" t="str">
        <f>個人種目入力!AL61</f>
        <v/>
      </c>
      <c r="I56" s="6" t="str">
        <f>個人種目入力!AM61</f>
        <v/>
      </c>
      <c r="J56" s="6" t="str">
        <f>IF(ISBLANK(個人種目入力!AN61),"",個人種目入力!AN61)</f>
        <v/>
      </c>
      <c r="N56" s="44" t="str">
        <f t="shared" si="2"/>
        <v/>
      </c>
      <c r="O56" s="44" t="str">
        <f t="shared" si="4"/>
        <v/>
      </c>
      <c r="P56" s="44"/>
      <c r="Q56" s="45" t="str">
        <f t="shared" si="3"/>
        <v/>
      </c>
      <c r="R56" s="45" t="str">
        <f t="shared" si="5"/>
        <v/>
      </c>
      <c r="S56" s="45"/>
    </row>
    <row r="57" spans="1:19" x14ac:dyDescent="0.15">
      <c r="A57" s="6">
        <v>56</v>
      </c>
      <c r="B57" s="6" t="str">
        <f>個人種目入力!AA62</f>
        <v/>
      </c>
      <c r="C57" s="6" t="str">
        <f>個人種目入力!AG62</f>
        <v xml:space="preserve"> </v>
      </c>
      <c r="D57" s="6" t="str">
        <f>個人種目入力!AH62</f>
        <v/>
      </c>
      <c r="E57" s="6" t="str">
        <f>個人種目入力!AI62</f>
        <v/>
      </c>
      <c r="F57" s="6" t="str">
        <f>個人種目入力!AJ62</f>
        <v/>
      </c>
      <c r="G57" s="6" t="str">
        <f>個人種目入力!AK62</f>
        <v/>
      </c>
      <c r="H57" s="6" t="str">
        <f>個人種目入力!AL62</f>
        <v/>
      </c>
      <c r="I57" s="6" t="str">
        <f>個人種目入力!AM62</f>
        <v/>
      </c>
      <c r="J57" s="6" t="str">
        <f>IF(ISBLANK(個人種目入力!AN62),"",個人種目入力!AN62)</f>
        <v/>
      </c>
      <c r="N57" s="44" t="str">
        <f t="shared" si="2"/>
        <v/>
      </c>
      <c r="O57" s="44" t="str">
        <f t="shared" si="4"/>
        <v/>
      </c>
      <c r="P57" s="44"/>
      <c r="Q57" s="45" t="str">
        <f t="shared" si="3"/>
        <v/>
      </c>
      <c r="R57" s="45" t="str">
        <f t="shared" si="5"/>
        <v/>
      </c>
      <c r="S57" s="45"/>
    </row>
    <row r="58" spans="1:19" x14ac:dyDescent="0.15">
      <c r="A58" s="6">
        <v>57</v>
      </c>
      <c r="B58" s="6" t="str">
        <f>個人種目入力!AA63</f>
        <v/>
      </c>
      <c r="C58" s="6" t="str">
        <f>個人種目入力!AG63</f>
        <v xml:space="preserve"> </v>
      </c>
      <c r="D58" s="6" t="str">
        <f>個人種目入力!AH63</f>
        <v/>
      </c>
      <c r="E58" s="6" t="str">
        <f>個人種目入力!AI63</f>
        <v/>
      </c>
      <c r="F58" s="6" t="str">
        <f>個人種目入力!AJ63</f>
        <v/>
      </c>
      <c r="G58" s="6" t="str">
        <f>個人種目入力!AK63</f>
        <v/>
      </c>
      <c r="H58" s="6" t="str">
        <f>個人種目入力!AL63</f>
        <v/>
      </c>
      <c r="I58" s="6" t="str">
        <f>個人種目入力!AM63</f>
        <v/>
      </c>
      <c r="J58" s="6" t="str">
        <f>IF(ISBLANK(個人種目入力!AN63),"",個人種目入力!AN63)</f>
        <v/>
      </c>
      <c r="N58" s="44" t="str">
        <f t="shared" si="2"/>
        <v/>
      </c>
      <c r="O58" s="44" t="str">
        <f t="shared" si="4"/>
        <v/>
      </c>
      <c r="P58" s="44"/>
      <c r="Q58" s="45" t="str">
        <f t="shared" si="3"/>
        <v/>
      </c>
      <c r="R58" s="45" t="str">
        <f t="shared" si="5"/>
        <v/>
      </c>
      <c r="S58" s="45"/>
    </row>
    <row r="59" spans="1:19" x14ac:dyDescent="0.15">
      <c r="A59" s="6">
        <v>58</v>
      </c>
      <c r="B59" s="6" t="str">
        <f>個人種目入力!AA64</f>
        <v/>
      </c>
      <c r="C59" s="6" t="str">
        <f>個人種目入力!AG64</f>
        <v xml:space="preserve"> </v>
      </c>
      <c r="D59" s="6" t="str">
        <f>個人種目入力!AH64</f>
        <v/>
      </c>
      <c r="E59" s="6" t="str">
        <f>個人種目入力!AI64</f>
        <v/>
      </c>
      <c r="F59" s="6" t="str">
        <f>個人種目入力!AJ64</f>
        <v/>
      </c>
      <c r="G59" s="6" t="str">
        <f>個人種目入力!AK64</f>
        <v/>
      </c>
      <c r="H59" s="6" t="str">
        <f>個人種目入力!AL64</f>
        <v/>
      </c>
      <c r="I59" s="6" t="str">
        <f>個人種目入力!AM64</f>
        <v/>
      </c>
      <c r="J59" s="6" t="str">
        <f>IF(ISBLANK(個人種目入力!AN64),"",個人種目入力!AN64)</f>
        <v/>
      </c>
      <c r="N59" s="44" t="str">
        <f t="shared" si="2"/>
        <v/>
      </c>
      <c r="O59" s="44" t="str">
        <f t="shared" si="4"/>
        <v/>
      </c>
      <c r="P59" s="44"/>
      <c r="Q59" s="45" t="str">
        <f t="shared" si="3"/>
        <v/>
      </c>
      <c r="R59" s="45" t="str">
        <f t="shared" si="5"/>
        <v/>
      </c>
      <c r="S59" s="45"/>
    </row>
    <row r="60" spans="1:19" x14ac:dyDescent="0.15">
      <c r="A60" s="6">
        <v>59</v>
      </c>
      <c r="B60" s="6" t="str">
        <f>個人種目入力!AA65</f>
        <v/>
      </c>
      <c r="C60" s="6" t="str">
        <f>個人種目入力!AG65</f>
        <v xml:space="preserve"> </v>
      </c>
      <c r="D60" s="6" t="str">
        <f>個人種目入力!AH65</f>
        <v/>
      </c>
      <c r="E60" s="6" t="str">
        <f>個人種目入力!AI65</f>
        <v/>
      </c>
      <c r="F60" s="6" t="str">
        <f>個人種目入力!AJ65</f>
        <v/>
      </c>
      <c r="G60" s="6" t="str">
        <f>個人種目入力!AK65</f>
        <v/>
      </c>
      <c r="H60" s="6" t="str">
        <f>個人種目入力!AL65</f>
        <v/>
      </c>
      <c r="I60" s="6" t="str">
        <f>個人種目入力!AM65</f>
        <v/>
      </c>
      <c r="J60" s="6" t="str">
        <f>IF(ISBLANK(個人種目入力!AN65),"",個人種目入力!AN65)</f>
        <v/>
      </c>
      <c r="N60" s="44" t="str">
        <f t="shared" si="2"/>
        <v/>
      </c>
      <c r="O60" s="44" t="str">
        <f t="shared" si="4"/>
        <v/>
      </c>
      <c r="P60" s="44"/>
      <c r="Q60" s="45" t="str">
        <f t="shared" si="3"/>
        <v/>
      </c>
      <c r="R60" s="45" t="str">
        <f t="shared" si="5"/>
        <v/>
      </c>
      <c r="S60" s="45"/>
    </row>
    <row r="61" spans="1:19" x14ac:dyDescent="0.15">
      <c r="A61" s="6">
        <v>60</v>
      </c>
      <c r="B61" s="6" t="str">
        <f>個人種目入力!AA66</f>
        <v/>
      </c>
      <c r="C61" s="6" t="str">
        <f>個人種目入力!AG66</f>
        <v xml:space="preserve"> </v>
      </c>
      <c r="D61" s="6" t="str">
        <f>個人種目入力!AH66</f>
        <v/>
      </c>
      <c r="E61" s="6" t="str">
        <f>個人種目入力!AI66</f>
        <v/>
      </c>
      <c r="F61" s="6" t="str">
        <f>個人種目入力!AJ66</f>
        <v/>
      </c>
      <c r="G61" s="6" t="str">
        <f>個人種目入力!AK66</f>
        <v/>
      </c>
      <c r="H61" s="6" t="str">
        <f>個人種目入力!AL66</f>
        <v/>
      </c>
      <c r="I61" s="6" t="str">
        <f>個人種目入力!AM66</f>
        <v/>
      </c>
      <c r="J61" s="6" t="str">
        <f>IF(ISBLANK(個人種目入力!AN66),"",個人種目入力!AN66)</f>
        <v/>
      </c>
      <c r="N61" s="44" t="str">
        <f t="shared" si="2"/>
        <v/>
      </c>
      <c r="O61" s="44" t="str">
        <f t="shared" si="4"/>
        <v/>
      </c>
      <c r="P61" s="44"/>
      <c r="Q61" s="45" t="str">
        <f t="shared" si="3"/>
        <v/>
      </c>
      <c r="R61" s="45" t="str">
        <f t="shared" si="5"/>
        <v/>
      </c>
      <c r="S61" s="45"/>
    </row>
    <row r="62" spans="1:19" x14ac:dyDescent="0.15">
      <c r="A62" s="6">
        <v>61</v>
      </c>
      <c r="B62" s="6" t="str">
        <f>個人種目入力!AA67</f>
        <v/>
      </c>
      <c r="C62" s="6" t="str">
        <f>個人種目入力!AG67</f>
        <v xml:space="preserve"> </v>
      </c>
      <c r="D62" s="6" t="str">
        <f>個人種目入力!AH67</f>
        <v/>
      </c>
      <c r="E62" s="6" t="str">
        <f>個人種目入力!AI67</f>
        <v/>
      </c>
      <c r="F62" s="6" t="str">
        <f>個人種目入力!AJ67</f>
        <v/>
      </c>
      <c r="G62" s="6" t="str">
        <f>個人種目入力!AK67</f>
        <v/>
      </c>
      <c r="H62" s="6" t="str">
        <f>個人種目入力!AL67</f>
        <v/>
      </c>
      <c r="I62" s="6" t="str">
        <f>個人種目入力!AM67</f>
        <v/>
      </c>
      <c r="J62" s="6" t="str">
        <f>IF(ISBLANK(個人種目入力!AN67),"",個人種目入力!AN67)</f>
        <v/>
      </c>
      <c r="N62" s="44" t="str">
        <f t="shared" si="2"/>
        <v/>
      </c>
      <c r="O62" s="44" t="str">
        <f t="shared" si="4"/>
        <v/>
      </c>
      <c r="P62" s="44"/>
      <c r="Q62" s="45" t="str">
        <f t="shared" si="3"/>
        <v/>
      </c>
      <c r="R62" s="45" t="str">
        <f t="shared" si="5"/>
        <v/>
      </c>
      <c r="S62" s="45"/>
    </row>
    <row r="63" spans="1:19" x14ac:dyDescent="0.15">
      <c r="A63" s="6">
        <v>62</v>
      </c>
      <c r="B63" s="6" t="str">
        <f>個人種目入力!AA68</f>
        <v/>
      </c>
      <c r="C63" s="6" t="str">
        <f>個人種目入力!AG68</f>
        <v xml:space="preserve"> </v>
      </c>
      <c r="D63" s="6" t="str">
        <f>個人種目入力!AH68</f>
        <v/>
      </c>
      <c r="E63" s="6" t="str">
        <f>個人種目入力!AI68</f>
        <v/>
      </c>
      <c r="F63" s="6" t="str">
        <f>個人種目入力!AJ68</f>
        <v/>
      </c>
      <c r="G63" s="6" t="str">
        <f>個人種目入力!AK68</f>
        <v/>
      </c>
      <c r="H63" s="6" t="str">
        <f>個人種目入力!AL68</f>
        <v/>
      </c>
      <c r="I63" s="6" t="str">
        <f>個人種目入力!AM68</f>
        <v/>
      </c>
      <c r="J63" s="6" t="str">
        <f>IF(ISBLANK(個人種目入力!AN68),"",個人種目入力!AN68)</f>
        <v/>
      </c>
      <c r="N63" s="44" t="str">
        <f t="shared" si="2"/>
        <v/>
      </c>
      <c r="O63" s="44" t="str">
        <f t="shared" si="4"/>
        <v/>
      </c>
      <c r="P63" s="44"/>
      <c r="Q63" s="45" t="str">
        <f t="shared" si="3"/>
        <v/>
      </c>
      <c r="R63" s="45" t="str">
        <f t="shared" si="5"/>
        <v/>
      </c>
      <c r="S63" s="45"/>
    </row>
    <row r="64" spans="1:19" x14ac:dyDescent="0.15">
      <c r="A64" s="6">
        <v>63</v>
      </c>
      <c r="B64" s="6" t="str">
        <f>個人種目入力!AA69</f>
        <v/>
      </c>
      <c r="C64" s="6" t="str">
        <f>個人種目入力!AG69</f>
        <v xml:space="preserve"> </v>
      </c>
      <c r="D64" s="6" t="str">
        <f>個人種目入力!AH69</f>
        <v/>
      </c>
      <c r="E64" s="6" t="str">
        <f>個人種目入力!AI69</f>
        <v/>
      </c>
      <c r="F64" s="6" t="str">
        <f>個人種目入力!AJ69</f>
        <v/>
      </c>
      <c r="G64" s="6" t="str">
        <f>個人種目入力!AK69</f>
        <v/>
      </c>
      <c r="H64" s="6" t="str">
        <f>個人種目入力!AL69</f>
        <v/>
      </c>
      <c r="I64" s="6" t="str">
        <f>個人種目入力!AM69</f>
        <v/>
      </c>
      <c r="J64" s="6" t="str">
        <f>IF(ISBLANK(個人種目入力!AN69),"",個人種目入力!AN69)</f>
        <v/>
      </c>
      <c r="N64" s="44" t="str">
        <f t="shared" si="2"/>
        <v/>
      </c>
      <c r="O64" s="44" t="str">
        <f t="shared" si="4"/>
        <v/>
      </c>
      <c r="P64" s="44"/>
      <c r="Q64" s="45" t="str">
        <f t="shared" si="3"/>
        <v/>
      </c>
      <c r="R64" s="45" t="str">
        <f t="shared" si="5"/>
        <v/>
      </c>
      <c r="S64" s="45"/>
    </row>
    <row r="65" spans="1:19" x14ac:dyDescent="0.15">
      <c r="A65" s="6">
        <v>64</v>
      </c>
      <c r="B65" s="6" t="str">
        <f>個人種目入力!AA70</f>
        <v/>
      </c>
      <c r="C65" s="6" t="str">
        <f>個人種目入力!AG70</f>
        <v xml:space="preserve"> </v>
      </c>
      <c r="D65" s="6" t="str">
        <f>個人種目入力!AH70</f>
        <v/>
      </c>
      <c r="E65" s="6" t="str">
        <f>個人種目入力!AI70</f>
        <v/>
      </c>
      <c r="F65" s="6" t="str">
        <f>個人種目入力!AJ70</f>
        <v/>
      </c>
      <c r="G65" s="6" t="str">
        <f>個人種目入力!AK70</f>
        <v/>
      </c>
      <c r="H65" s="6" t="str">
        <f>個人種目入力!AL70</f>
        <v/>
      </c>
      <c r="I65" s="6" t="str">
        <f>個人種目入力!AM70</f>
        <v/>
      </c>
      <c r="J65" s="6" t="str">
        <f>IF(ISBLANK(個人種目入力!AN70),"",個人種目入力!AN70)</f>
        <v/>
      </c>
      <c r="N65" s="44" t="str">
        <f t="shared" si="2"/>
        <v/>
      </c>
      <c r="O65" s="44" t="str">
        <f t="shared" si="4"/>
        <v/>
      </c>
      <c r="P65" s="44"/>
      <c r="Q65" s="45" t="str">
        <f t="shared" si="3"/>
        <v/>
      </c>
      <c r="R65" s="45" t="str">
        <f t="shared" si="5"/>
        <v/>
      </c>
      <c r="S65" s="45"/>
    </row>
    <row r="66" spans="1:19" x14ac:dyDescent="0.15">
      <c r="A66" s="6">
        <v>65</v>
      </c>
      <c r="B66" s="6" t="str">
        <f>個人種目入力!AA71</f>
        <v/>
      </c>
      <c r="C66" s="6" t="str">
        <f>個人種目入力!AG71</f>
        <v xml:space="preserve"> </v>
      </c>
      <c r="D66" s="6" t="str">
        <f>個人種目入力!AH71</f>
        <v/>
      </c>
      <c r="E66" s="6" t="str">
        <f>個人種目入力!AI71</f>
        <v/>
      </c>
      <c r="F66" s="6" t="str">
        <f>個人種目入力!AJ71</f>
        <v/>
      </c>
      <c r="G66" s="6" t="str">
        <f>個人種目入力!AK71</f>
        <v/>
      </c>
      <c r="H66" s="6" t="str">
        <f>個人種目入力!AL71</f>
        <v/>
      </c>
      <c r="I66" s="6" t="str">
        <f>個人種目入力!AM71</f>
        <v/>
      </c>
      <c r="J66" s="6" t="str">
        <f>IF(ISBLANK(個人種目入力!AN71),"",個人種目入力!AN71)</f>
        <v/>
      </c>
      <c r="N66" s="44" t="str">
        <f t="shared" si="2"/>
        <v/>
      </c>
      <c r="O66" s="44" t="str">
        <f t="shared" ref="O66:O97" si="6">IF(N66="","",1/COUNTIF($N$2:$N$150,N66))</f>
        <v/>
      </c>
      <c r="P66" s="44"/>
      <c r="Q66" s="45" t="str">
        <f t="shared" si="3"/>
        <v/>
      </c>
      <c r="R66" s="45" t="str">
        <f t="shared" ref="R66:R97" si="7">IF(Q66="","",1/COUNTIF($Q$2:$Q$150,Q66))</f>
        <v/>
      </c>
      <c r="S66" s="45"/>
    </row>
    <row r="67" spans="1:19" x14ac:dyDescent="0.15">
      <c r="A67" s="6">
        <v>66</v>
      </c>
      <c r="B67" s="6" t="str">
        <f>個人種目入力!AA72</f>
        <v/>
      </c>
      <c r="C67" s="6" t="str">
        <f>個人種目入力!AG72</f>
        <v xml:space="preserve"> </v>
      </c>
      <c r="D67" s="6" t="str">
        <f>個人種目入力!AH72</f>
        <v/>
      </c>
      <c r="E67" s="6" t="str">
        <f>個人種目入力!AI72</f>
        <v/>
      </c>
      <c r="F67" s="6" t="str">
        <f>個人種目入力!AJ72</f>
        <v/>
      </c>
      <c r="G67" s="6" t="str">
        <f>個人種目入力!AK72</f>
        <v/>
      </c>
      <c r="H67" s="6" t="str">
        <f>個人種目入力!AL72</f>
        <v/>
      </c>
      <c r="I67" s="6" t="str">
        <f>個人種目入力!AM72</f>
        <v/>
      </c>
      <c r="J67" s="6" t="str">
        <f>IF(ISBLANK(個人種目入力!AN72),"",個人種目入力!AN72)</f>
        <v/>
      </c>
      <c r="N67" s="44" t="str">
        <f t="shared" ref="N67:N150" si="8">IF(B67="","",IF(B67&lt;200000000,B67,""))</f>
        <v/>
      </c>
      <c r="O67" s="44" t="str">
        <f t="shared" si="6"/>
        <v/>
      </c>
      <c r="P67" s="44"/>
      <c r="Q67" s="45" t="str">
        <f t="shared" ref="Q67:Q150" si="9">IF(B67="","",IF(B67&gt;200000000,B67,""))</f>
        <v/>
      </c>
      <c r="R67" s="45" t="str">
        <f t="shared" si="7"/>
        <v/>
      </c>
      <c r="S67" s="45"/>
    </row>
    <row r="68" spans="1:19" x14ac:dyDescent="0.15">
      <c r="A68" s="6">
        <v>67</v>
      </c>
      <c r="B68" s="6" t="str">
        <f>個人種目入力!AA73</f>
        <v/>
      </c>
      <c r="C68" s="6" t="str">
        <f>個人種目入力!AG73</f>
        <v xml:space="preserve"> </v>
      </c>
      <c r="D68" s="6" t="str">
        <f>個人種目入力!AH73</f>
        <v/>
      </c>
      <c r="E68" s="6" t="str">
        <f>個人種目入力!AI73</f>
        <v/>
      </c>
      <c r="F68" s="6" t="str">
        <f>個人種目入力!AJ73</f>
        <v/>
      </c>
      <c r="G68" s="6" t="str">
        <f>個人種目入力!AK73</f>
        <v/>
      </c>
      <c r="H68" s="6" t="str">
        <f>個人種目入力!AL73</f>
        <v/>
      </c>
      <c r="I68" s="6" t="str">
        <f>個人種目入力!AM73</f>
        <v/>
      </c>
      <c r="J68" s="6" t="str">
        <f>IF(ISBLANK(個人種目入力!AN73),"",個人種目入力!AN73)</f>
        <v/>
      </c>
      <c r="N68" s="44" t="str">
        <f t="shared" si="8"/>
        <v/>
      </c>
      <c r="O68" s="44" t="str">
        <f t="shared" si="6"/>
        <v/>
      </c>
      <c r="P68" s="44"/>
      <c r="Q68" s="45" t="str">
        <f t="shared" si="9"/>
        <v/>
      </c>
      <c r="R68" s="45" t="str">
        <f t="shared" si="7"/>
        <v/>
      </c>
      <c r="S68" s="45"/>
    </row>
    <row r="69" spans="1:19" x14ac:dyDescent="0.15">
      <c r="A69" s="6">
        <v>68</v>
      </c>
      <c r="B69" s="6" t="str">
        <f>個人種目入力!AA74</f>
        <v/>
      </c>
      <c r="C69" s="6" t="str">
        <f>個人種目入力!AG74</f>
        <v xml:space="preserve"> </v>
      </c>
      <c r="D69" s="6" t="str">
        <f>個人種目入力!AH74</f>
        <v/>
      </c>
      <c r="E69" s="6" t="str">
        <f>個人種目入力!AI74</f>
        <v/>
      </c>
      <c r="F69" s="6" t="str">
        <f>個人種目入力!AJ74</f>
        <v/>
      </c>
      <c r="G69" s="6" t="str">
        <f>個人種目入力!AK74</f>
        <v/>
      </c>
      <c r="H69" s="6" t="str">
        <f>個人種目入力!AL74</f>
        <v/>
      </c>
      <c r="I69" s="6" t="str">
        <f>個人種目入力!AM74</f>
        <v/>
      </c>
      <c r="J69" s="6" t="str">
        <f>IF(ISBLANK(個人種目入力!AN74),"",個人種目入力!AN74)</f>
        <v/>
      </c>
      <c r="N69" s="44" t="str">
        <f t="shared" si="8"/>
        <v/>
      </c>
      <c r="O69" s="44" t="str">
        <f t="shared" si="6"/>
        <v/>
      </c>
      <c r="P69" s="44"/>
      <c r="Q69" s="45" t="str">
        <f t="shared" si="9"/>
        <v/>
      </c>
      <c r="R69" s="45" t="str">
        <f t="shared" si="7"/>
        <v/>
      </c>
      <c r="S69" s="45"/>
    </row>
    <row r="70" spans="1:19" x14ac:dyDescent="0.15">
      <c r="A70" s="6">
        <v>69</v>
      </c>
      <c r="B70" s="6" t="str">
        <f>個人種目入力!AA75</f>
        <v/>
      </c>
      <c r="C70" s="6" t="str">
        <f>個人種目入力!AG75</f>
        <v xml:space="preserve"> </v>
      </c>
      <c r="D70" s="6" t="str">
        <f>個人種目入力!AH75</f>
        <v/>
      </c>
      <c r="E70" s="6" t="str">
        <f>個人種目入力!AI75</f>
        <v/>
      </c>
      <c r="F70" s="6" t="str">
        <f>個人種目入力!AJ75</f>
        <v/>
      </c>
      <c r="G70" s="6" t="str">
        <f>個人種目入力!AK75</f>
        <v/>
      </c>
      <c r="H70" s="6" t="str">
        <f>個人種目入力!AL75</f>
        <v/>
      </c>
      <c r="I70" s="6" t="str">
        <f>個人種目入力!AM75</f>
        <v/>
      </c>
      <c r="J70" s="6" t="str">
        <f>IF(ISBLANK(個人種目入力!AN75),"",個人種目入力!AN75)</f>
        <v/>
      </c>
      <c r="N70" s="44" t="str">
        <f t="shared" si="8"/>
        <v/>
      </c>
      <c r="O70" s="44" t="str">
        <f t="shared" si="6"/>
        <v/>
      </c>
      <c r="P70" s="44"/>
      <c r="Q70" s="45" t="str">
        <f t="shared" si="9"/>
        <v/>
      </c>
      <c r="R70" s="45" t="str">
        <f t="shared" si="7"/>
        <v/>
      </c>
      <c r="S70" s="45"/>
    </row>
    <row r="71" spans="1:19" x14ac:dyDescent="0.15">
      <c r="A71" s="6">
        <v>70</v>
      </c>
      <c r="B71" s="6" t="str">
        <f>個人種目入力!AA76</f>
        <v/>
      </c>
      <c r="C71" s="6" t="str">
        <f>個人種目入力!AG76</f>
        <v xml:space="preserve"> </v>
      </c>
      <c r="D71" s="6" t="str">
        <f>個人種目入力!AH76</f>
        <v/>
      </c>
      <c r="E71" s="6" t="str">
        <f>個人種目入力!AI76</f>
        <v/>
      </c>
      <c r="F71" s="6" t="str">
        <f>個人種目入力!AJ76</f>
        <v/>
      </c>
      <c r="G71" s="6" t="str">
        <f>個人種目入力!AK76</f>
        <v/>
      </c>
      <c r="H71" s="6" t="str">
        <f>個人種目入力!AL76</f>
        <v/>
      </c>
      <c r="I71" s="6" t="str">
        <f>個人種目入力!AM76</f>
        <v/>
      </c>
      <c r="J71" s="6" t="str">
        <f>IF(ISBLANK(個人種目入力!AN76),"",個人種目入力!AN76)</f>
        <v/>
      </c>
      <c r="N71" s="44" t="str">
        <f t="shared" si="8"/>
        <v/>
      </c>
      <c r="O71" s="44" t="str">
        <f t="shared" si="6"/>
        <v/>
      </c>
      <c r="P71" s="44"/>
      <c r="Q71" s="45" t="str">
        <f t="shared" si="9"/>
        <v/>
      </c>
      <c r="R71" s="45" t="str">
        <f t="shared" si="7"/>
        <v/>
      </c>
      <c r="S71" s="45"/>
    </row>
    <row r="72" spans="1:19" x14ac:dyDescent="0.15">
      <c r="A72" s="6">
        <v>71</v>
      </c>
      <c r="B72" s="6" t="str">
        <f>個人種目入力!AA77</f>
        <v/>
      </c>
      <c r="C72" s="6" t="str">
        <f>個人種目入力!AG77</f>
        <v xml:space="preserve"> </v>
      </c>
      <c r="D72" s="6" t="str">
        <f>個人種目入力!AH77</f>
        <v/>
      </c>
      <c r="E72" s="6" t="str">
        <f>個人種目入力!AI77</f>
        <v/>
      </c>
      <c r="F72" s="6" t="str">
        <f>個人種目入力!AJ77</f>
        <v/>
      </c>
      <c r="G72" s="6" t="str">
        <f>個人種目入力!AK77</f>
        <v/>
      </c>
      <c r="H72" s="6" t="str">
        <f>個人種目入力!AL77</f>
        <v/>
      </c>
      <c r="I72" s="6" t="str">
        <f>個人種目入力!AM77</f>
        <v/>
      </c>
      <c r="J72" s="6" t="str">
        <f>IF(ISBLANK(個人種目入力!AN77),"",個人種目入力!AN77)</f>
        <v/>
      </c>
      <c r="N72" s="44" t="str">
        <f t="shared" si="8"/>
        <v/>
      </c>
      <c r="O72" s="44" t="str">
        <f t="shared" si="6"/>
        <v/>
      </c>
      <c r="P72" s="44"/>
      <c r="Q72" s="45" t="str">
        <f t="shared" si="9"/>
        <v/>
      </c>
      <c r="R72" s="45" t="str">
        <f t="shared" si="7"/>
        <v/>
      </c>
      <c r="S72" s="45"/>
    </row>
    <row r="73" spans="1:19" x14ac:dyDescent="0.15">
      <c r="A73" s="6">
        <v>72</v>
      </c>
      <c r="B73" s="6" t="str">
        <f>個人種目入力!AA78</f>
        <v/>
      </c>
      <c r="C73" s="6" t="str">
        <f>個人種目入力!AG78</f>
        <v xml:space="preserve"> </v>
      </c>
      <c r="D73" s="6" t="str">
        <f>個人種目入力!AH78</f>
        <v/>
      </c>
      <c r="E73" s="6" t="str">
        <f>個人種目入力!AI78</f>
        <v/>
      </c>
      <c r="F73" s="6" t="str">
        <f>個人種目入力!AJ78</f>
        <v/>
      </c>
      <c r="G73" s="6" t="str">
        <f>個人種目入力!AK78</f>
        <v/>
      </c>
      <c r="H73" s="6" t="str">
        <f>個人種目入力!AL78</f>
        <v/>
      </c>
      <c r="I73" s="6" t="str">
        <f>個人種目入力!AM78</f>
        <v/>
      </c>
      <c r="J73" s="6" t="str">
        <f>IF(ISBLANK(個人種目入力!AN78),"",個人種目入力!AN78)</f>
        <v/>
      </c>
      <c r="N73" s="44" t="str">
        <f t="shared" si="8"/>
        <v/>
      </c>
      <c r="O73" s="44" t="str">
        <f t="shared" si="6"/>
        <v/>
      </c>
      <c r="P73" s="44"/>
      <c r="Q73" s="45" t="str">
        <f t="shared" si="9"/>
        <v/>
      </c>
      <c r="R73" s="45" t="str">
        <f t="shared" si="7"/>
        <v/>
      </c>
      <c r="S73" s="45"/>
    </row>
    <row r="74" spans="1:19" x14ac:dyDescent="0.15">
      <c r="A74" s="6">
        <v>73</v>
      </c>
      <c r="B74" s="6" t="str">
        <f>個人種目入力!AA79</f>
        <v/>
      </c>
      <c r="C74" s="6" t="str">
        <f>個人種目入力!AG79</f>
        <v xml:space="preserve"> </v>
      </c>
      <c r="D74" s="6" t="str">
        <f>個人種目入力!AH79</f>
        <v/>
      </c>
      <c r="E74" s="6" t="str">
        <f>個人種目入力!AI79</f>
        <v/>
      </c>
      <c r="F74" s="6" t="str">
        <f>個人種目入力!AJ79</f>
        <v/>
      </c>
      <c r="G74" s="6" t="str">
        <f>個人種目入力!AK79</f>
        <v/>
      </c>
      <c r="H74" s="6" t="str">
        <f>個人種目入力!AL79</f>
        <v/>
      </c>
      <c r="I74" s="6" t="str">
        <f>個人種目入力!AM79</f>
        <v/>
      </c>
      <c r="J74" s="6" t="str">
        <f>IF(ISBLANK(個人種目入力!AN79),"",個人種目入力!AN79)</f>
        <v/>
      </c>
      <c r="N74" s="44" t="str">
        <f t="shared" si="8"/>
        <v/>
      </c>
      <c r="O74" s="44" t="str">
        <f t="shared" si="6"/>
        <v/>
      </c>
      <c r="P74" s="44"/>
      <c r="Q74" s="45" t="str">
        <f t="shared" si="9"/>
        <v/>
      </c>
      <c r="R74" s="45" t="str">
        <f t="shared" si="7"/>
        <v/>
      </c>
      <c r="S74" s="45"/>
    </row>
    <row r="75" spans="1:19" ht="12.75" customHeight="1" x14ac:dyDescent="0.15">
      <c r="A75" s="6">
        <v>74</v>
      </c>
      <c r="B75" s="6" t="str">
        <f>個人種目入力!AA80</f>
        <v/>
      </c>
      <c r="C75" s="6" t="str">
        <f>個人種目入力!AG80</f>
        <v xml:space="preserve"> </v>
      </c>
      <c r="D75" s="6" t="str">
        <f>個人種目入力!AH80</f>
        <v/>
      </c>
      <c r="E75" s="6" t="str">
        <f>個人種目入力!AI80</f>
        <v/>
      </c>
      <c r="F75" s="6" t="str">
        <f>個人種目入力!AJ80</f>
        <v/>
      </c>
      <c r="G75" s="6" t="str">
        <f>個人種目入力!AK80</f>
        <v/>
      </c>
      <c r="H75" s="6" t="str">
        <f>個人種目入力!AL80</f>
        <v/>
      </c>
      <c r="I75" s="6" t="str">
        <f>個人種目入力!AM80</f>
        <v/>
      </c>
      <c r="J75" s="6" t="str">
        <f>IF(ISBLANK(個人種目入力!AN80),"",個人種目入力!AN80)</f>
        <v/>
      </c>
      <c r="N75" s="44" t="str">
        <f t="shared" si="8"/>
        <v/>
      </c>
      <c r="O75" s="44" t="str">
        <f t="shared" si="6"/>
        <v/>
      </c>
      <c r="P75" s="44"/>
      <c r="Q75" s="45" t="str">
        <f t="shared" si="9"/>
        <v/>
      </c>
      <c r="R75" s="45" t="str">
        <f t="shared" si="7"/>
        <v/>
      </c>
      <c r="S75" s="45"/>
    </row>
    <row r="76" spans="1:19" x14ac:dyDescent="0.15">
      <c r="A76" s="6">
        <v>75</v>
      </c>
      <c r="B76" s="6" t="str">
        <f>個人種目入力!AA81</f>
        <v/>
      </c>
      <c r="C76" s="6" t="str">
        <f>個人種目入力!AG81</f>
        <v xml:space="preserve"> </v>
      </c>
      <c r="D76" s="6" t="str">
        <f>個人種目入力!AH81</f>
        <v/>
      </c>
      <c r="E76" s="6" t="str">
        <f>個人種目入力!AI81</f>
        <v/>
      </c>
      <c r="F76" s="6" t="str">
        <f>個人種目入力!AJ81</f>
        <v/>
      </c>
      <c r="G76" s="6" t="str">
        <f>個人種目入力!AK81</f>
        <v/>
      </c>
      <c r="H76" s="6" t="str">
        <f>個人種目入力!AL81</f>
        <v/>
      </c>
      <c r="I76" s="6" t="str">
        <f>個人種目入力!AM81</f>
        <v/>
      </c>
      <c r="J76" s="6" t="str">
        <f>IF(ISBLANK(個人種目入力!AN81),"",個人種目入力!AN81)</f>
        <v/>
      </c>
      <c r="N76" s="44" t="str">
        <f t="shared" si="8"/>
        <v/>
      </c>
      <c r="O76" s="44" t="str">
        <f t="shared" si="6"/>
        <v/>
      </c>
      <c r="P76" s="44"/>
      <c r="Q76" s="45" t="str">
        <f t="shared" si="9"/>
        <v/>
      </c>
      <c r="R76" s="45" t="str">
        <f t="shared" si="7"/>
        <v/>
      </c>
      <c r="S76" s="45"/>
    </row>
    <row r="77" spans="1:19" x14ac:dyDescent="0.15">
      <c r="A77" s="6">
        <v>76</v>
      </c>
      <c r="B77" s="6" t="str">
        <f>個人種目入力!AA82</f>
        <v/>
      </c>
      <c r="C77" s="6" t="str">
        <f>個人種目入力!AG82</f>
        <v xml:space="preserve"> </v>
      </c>
      <c r="D77" s="6" t="str">
        <f>個人種目入力!AH82</f>
        <v/>
      </c>
      <c r="E77" s="6" t="str">
        <f>個人種目入力!AI82</f>
        <v/>
      </c>
      <c r="F77" s="6" t="str">
        <f>個人種目入力!AJ82</f>
        <v/>
      </c>
      <c r="G77" s="6" t="str">
        <f>個人種目入力!AK82</f>
        <v/>
      </c>
      <c r="H77" s="6" t="str">
        <f>個人種目入力!AL82</f>
        <v/>
      </c>
      <c r="I77" s="6" t="str">
        <f>個人種目入力!AM82</f>
        <v/>
      </c>
      <c r="J77" s="6" t="str">
        <f>IF(ISBLANK(個人種目入力!AN82),"",個人種目入力!AN82)</f>
        <v/>
      </c>
      <c r="N77" s="44" t="str">
        <f t="shared" si="8"/>
        <v/>
      </c>
      <c r="O77" s="44" t="str">
        <f t="shared" si="6"/>
        <v/>
      </c>
      <c r="P77" s="44"/>
      <c r="Q77" s="45" t="str">
        <f t="shared" si="9"/>
        <v/>
      </c>
      <c r="R77" s="45" t="str">
        <f t="shared" si="7"/>
        <v/>
      </c>
      <c r="S77" s="45"/>
    </row>
    <row r="78" spans="1:19" x14ac:dyDescent="0.15">
      <c r="A78" s="6">
        <v>77</v>
      </c>
      <c r="B78" s="6" t="str">
        <f>個人種目入力!AA83</f>
        <v/>
      </c>
      <c r="C78" s="6" t="str">
        <f>個人種目入力!AG83</f>
        <v xml:space="preserve"> </v>
      </c>
      <c r="D78" s="6" t="str">
        <f>個人種目入力!AH83</f>
        <v/>
      </c>
      <c r="E78" s="6" t="str">
        <f>個人種目入力!AI83</f>
        <v/>
      </c>
      <c r="F78" s="6" t="str">
        <f>個人種目入力!AJ83</f>
        <v/>
      </c>
      <c r="G78" s="6" t="str">
        <f>個人種目入力!AK83</f>
        <v/>
      </c>
      <c r="H78" s="6" t="str">
        <f>個人種目入力!AL83</f>
        <v/>
      </c>
      <c r="I78" s="6" t="str">
        <f>個人種目入力!AM83</f>
        <v/>
      </c>
      <c r="J78" s="6" t="str">
        <f>IF(ISBLANK(個人種目入力!AN83),"",個人種目入力!AN83)</f>
        <v/>
      </c>
      <c r="N78" s="44" t="str">
        <f t="shared" si="8"/>
        <v/>
      </c>
      <c r="O78" s="44" t="str">
        <f t="shared" si="6"/>
        <v/>
      </c>
      <c r="P78" s="44"/>
      <c r="Q78" s="45" t="str">
        <f t="shared" si="9"/>
        <v/>
      </c>
      <c r="R78" s="45" t="str">
        <f t="shared" si="7"/>
        <v/>
      </c>
      <c r="S78" s="45"/>
    </row>
    <row r="79" spans="1:19" x14ac:dyDescent="0.15">
      <c r="A79" s="6">
        <v>78</v>
      </c>
      <c r="B79" s="6" t="str">
        <f>個人種目入力!AA84</f>
        <v/>
      </c>
      <c r="C79" s="6" t="str">
        <f>個人種目入力!AG84</f>
        <v xml:space="preserve"> </v>
      </c>
      <c r="D79" s="6" t="str">
        <f>個人種目入力!AH84</f>
        <v/>
      </c>
      <c r="E79" s="6" t="str">
        <f>個人種目入力!AI84</f>
        <v/>
      </c>
      <c r="F79" s="6" t="str">
        <f>個人種目入力!AJ84</f>
        <v/>
      </c>
      <c r="G79" s="6" t="str">
        <f>個人種目入力!AK84</f>
        <v/>
      </c>
      <c r="H79" s="6" t="str">
        <f>個人種目入力!AL84</f>
        <v/>
      </c>
      <c r="I79" s="6" t="str">
        <f>個人種目入力!AM84</f>
        <v/>
      </c>
      <c r="J79" s="6" t="str">
        <f>IF(ISBLANK(個人種目入力!AN84),"",個人種目入力!AN84)</f>
        <v/>
      </c>
      <c r="N79" s="44" t="str">
        <f t="shared" si="8"/>
        <v/>
      </c>
      <c r="O79" s="44" t="str">
        <f t="shared" si="6"/>
        <v/>
      </c>
      <c r="P79" s="44"/>
      <c r="Q79" s="45" t="str">
        <f t="shared" si="9"/>
        <v/>
      </c>
      <c r="R79" s="45" t="str">
        <f t="shared" si="7"/>
        <v/>
      </c>
      <c r="S79" s="45"/>
    </row>
    <row r="80" spans="1:19" x14ac:dyDescent="0.15">
      <c r="A80" s="6">
        <v>79</v>
      </c>
      <c r="B80" s="6" t="str">
        <f>個人種目入力!AA85</f>
        <v/>
      </c>
      <c r="C80" s="6" t="str">
        <f>個人種目入力!AG85</f>
        <v xml:space="preserve"> </v>
      </c>
      <c r="D80" s="6" t="str">
        <f>個人種目入力!AH85</f>
        <v/>
      </c>
      <c r="E80" s="6" t="str">
        <f>個人種目入力!AI85</f>
        <v/>
      </c>
      <c r="F80" s="6" t="str">
        <f>個人種目入力!AJ85</f>
        <v/>
      </c>
      <c r="G80" s="6" t="str">
        <f>個人種目入力!AK85</f>
        <v/>
      </c>
      <c r="H80" s="6" t="str">
        <f>個人種目入力!AL85</f>
        <v/>
      </c>
      <c r="I80" s="6" t="str">
        <f>個人種目入力!AM85</f>
        <v/>
      </c>
      <c r="J80" s="6" t="str">
        <f>IF(ISBLANK(個人種目入力!AN85),"",個人種目入力!AN85)</f>
        <v/>
      </c>
      <c r="N80" s="44" t="str">
        <f t="shared" si="8"/>
        <v/>
      </c>
      <c r="O80" s="44" t="str">
        <f t="shared" si="6"/>
        <v/>
      </c>
      <c r="P80" s="44"/>
      <c r="Q80" s="45" t="str">
        <f t="shared" si="9"/>
        <v/>
      </c>
      <c r="R80" s="45" t="str">
        <f t="shared" si="7"/>
        <v/>
      </c>
      <c r="S80" s="45"/>
    </row>
    <row r="81" spans="1:19" x14ac:dyDescent="0.15">
      <c r="A81" s="6">
        <v>80</v>
      </c>
      <c r="B81" s="6" t="str">
        <f>個人種目入力!AA86</f>
        <v/>
      </c>
      <c r="C81" s="6" t="str">
        <f>個人種目入力!AG86</f>
        <v xml:space="preserve"> </v>
      </c>
      <c r="D81" s="6" t="str">
        <f>個人種目入力!AH86</f>
        <v/>
      </c>
      <c r="E81" s="6" t="str">
        <f>個人種目入力!AI86</f>
        <v/>
      </c>
      <c r="F81" s="6" t="str">
        <f>個人種目入力!AJ86</f>
        <v/>
      </c>
      <c r="G81" s="6" t="str">
        <f>個人種目入力!AK86</f>
        <v/>
      </c>
      <c r="H81" s="6" t="str">
        <f>個人種目入力!AL86</f>
        <v/>
      </c>
      <c r="I81" s="6" t="str">
        <f>個人種目入力!AM86</f>
        <v/>
      </c>
      <c r="J81" s="6" t="str">
        <f>IF(ISBLANK(個人種目入力!AN86),"",個人種目入力!AN86)</f>
        <v/>
      </c>
      <c r="N81" s="44" t="str">
        <f t="shared" si="8"/>
        <v/>
      </c>
      <c r="O81" s="44" t="str">
        <f t="shared" si="6"/>
        <v/>
      </c>
      <c r="P81" s="44"/>
      <c r="Q81" s="45" t="str">
        <f t="shared" si="9"/>
        <v/>
      </c>
      <c r="R81" s="45" t="str">
        <f t="shared" si="7"/>
        <v/>
      </c>
      <c r="S81" s="45"/>
    </row>
    <row r="82" spans="1:19" x14ac:dyDescent="0.15">
      <c r="A82" s="6">
        <v>81</v>
      </c>
      <c r="B82" s="6" t="str">
        <f>個人種目入力!AA87</f>
        <v/>
      </c>
      <c r="C82" s="6" t="str">
        <f>個人種目入力!AG87</f>
        <v xml:space="preserve"> </v>
      </c>
      <c r="D82" s="6" t="str">
        <f>個人種目入力!AH87</f>
        <v/>
      </c>
      <c r="E82" s="6" t="str">
        <f>個人種目入力!AI87</f>
        <v/>
      </c>
      <c r="F82" s="6" t="str">
        <f>個人種目入力!AJ87</f>
        <v/>
      </c>
      <c r="G82" s="6" t="str">
        <f>個人種目入力!AK87</f>
        <v/>
      </c>
      <c r="H82" s="6" t="str">
        <f>個人種目入力!AL87</f>
        <v/>
      </c>
      <c r="I82" s="6" t="str">
        <f>個人種目入力!AM87</f>
        <v/>
      </c>
      <c r="J82" s="6" t="str">
        <f>IF(ISBLANK(個人種目入力!AN87),"",個人種目入力!AN87)</f>
        <v/>
      </c>
      <c r="N82" s="44" t="str">
        <f t="shared" si="8"/>
        <v/>
      </c>
      <c r="O82" s="44" t="str">
        <f t="shared" si="6"/>
        <v/>
      </c>
      <c r="P82" s="44"/>
      <c r="Q82" s="45" t="str">
        <f t="shared" si="9"/>
        <v/>
      </c>
      <c r="R82" s="45" t="str">
        <f t="shared" si="7"/>
        <v/>
      </c>
      <c r="S82" s="45"/>
    </row>
    <row r="83" spans="1:19" x14ac:dyDescent="0.15">
      <c r="A83" s="6">
        <v>82</v>
      </c>
      <c r="B83" s="6" t="str">
        <f>個人種目入力!AA88</f>
        <v/>
      </c>
      <c r="C83" s="6" t="str">
        <f>個人種目入力!AG88</f>
        <v xml:space="preserve"> </v>
      </c>
      <c r="D83" s="6" t="str">
        <f>個人種目入力!AH88</f>
        <v/>
      </c>
      <c r="E83" s="6" t="str">
        <f>個人種目入力!AI88</f>
        <v/>
      </c>
      <c r="F83" s="6" t="str">
        <f>個人種目入力!AJ88</f>
        <v/>
      </c>
      <c r="G83" s="6" t="str">
        <f>個人種目入力!AK88</f>
        <v/>
      </c>
      <c r="H83" s="6" t="str">
        <f>個人種目入力!AL88</f>
        <v/>
      </c>
      <c r="I83" s="6" t="str">
        <f>個人種目入力!AM88</f>
        <v/>
      </c>
      <c r="J83" s="6" t="str">
        <f>IF(ISBLANK(個人種目入力!AN88),"",個人種目入力!AN88)</f>
        <v/>
      </c>
      <c r="N83" s="44" t="str">
        <f t="shared" si="8"/>
        <v/>
      </c>
      <c r="O83" s="44" t="str">
        <f t="shared" si="6"/>
        <v/>
      </c>
      <c r="P83" s="44"/>
      <c r="Q83" s="45" t="str">
        <f t="shared" si="9"/>
        <v/>
      </c>
      <c r="R83" s="45" t="str">
        <f t="shared" si="7"/>
        <v/>
      </c>
      <c r="S83" s="45"/>
    </row>
    <row r="84" spans="1:19" x14ac:dyDescent="0.15">
      <c r="A84" s="6">
        <v>83</v>
      </c>
      <c r="B84" s="6" t="str">
        <f>個人種目入力!AA89</f>
        <v/>
      </c>
      <c r="C84" s="6" t="str">
        <f>個人種目入力!AG89</f>
        <v xml:space="preserve"> </v>
      </c>
      <c r="D84" s="6" t="str">
        <f>個人種目入力!AH89</f>
        <v/>
      </c>
      <c r="E84" s="6" t="str">
        <f>個人種目入力!AI89</f>
        <v/>
      </c>
      <c r="F84" s="6" t="str">
        <f>個人種目入力!AJ89</f>
        <v/>
      </c>
      <c r="G84" s="6" t="str">
        <f>個人種目入力!AK89</f>
        <v/>
      </c>
      <c r="H84" s="6" t="str">
        <f>個人種目入力!AL89</f>
        <v/>
      </c>
      <c r="I84" s="6" t="str">
        <f>個人種目入力!AM89</f>
        <v/>
      </c>
      <c r="J84" s="6" t="str">
        <f>IF(ISBLANK(個人種目入力!AN89),"",個人種目入力!AN89)</f>
        <v/>
      </c>
      <c r="N84" s="44" t="str">
        <f t="shared" si="8"/>
        <v/>
      </c>
      <c r="O84" s="44" t="str">
        <f t="shared" si="6"/>
        <v/>
      </c>
      <c r="P84" s="44"/>
      <c r="Q84" s="45" t="str">
        <f t="shared" si="9"/>
        <v/>
      </c>
      <c r="R84" s="45" t="str">
        <f t="shared" si="7"/>
        <v/>
      </c>
      <c r="S84" s="45"/>
    </row>
    <row r="85" spans="1:19" x14ac:dyDescent="0.15">
      <c r="A85" s="6">
        <v>84</v>
      </c>
      <c r="B85" s="6" t="str">
        <f>個人種目入力!AA90</f>
        <v/>
      </c>
      <c r="C85" s="6" t="str">
        <f>個人種目入力!AG90</f>
        <v xml:space="preserve"> </v>
      </c>
      <c r="D85" s="6" t="str">
        <f>個人種目入力!AH90</f>
        <v/>
      </c>
      <c r="E85" s="6" t="str">
        <f>個人種目入力!AI90</f>
        <v/>
      </c>
      <c r="F85" s="6" t="str">
        <f>個人種目入力!AJ90</f>
        <v/>
      </c>
      <c r="G85" s="6" t="str">
        <f>個人種目入力!AK90</f>
        <v/>
      </c>
      <c r="H85" s="6" t="str">
        <f>個人種目入力!AL90</f>
        <v/>
      </c>
      <c r="I85" s="6" t="str">
        <f>個人種目入力!AM90</f>
        <v/>
      </c>
      <c r="J85" s="6" t="str">
        <f>IF(ISBLANK(個人種目入力!AN90),"",個人種目入力!AN90)</f>
        <v/>
      </c>
      <c r="N85" s="44" t="str">
        <f t="shared" si="8"/>
        <v/>
      </c>
      <c r="O85" s="44" t="str">
        <f t="shared" si="6"/>
        <v/>
      </c>
      <c r="P85" s="44"/>
      <c r="Q85" s="45" t="str">
        <f t="shared" si="9"/>
        <v/>
      </c>
      <c r="R85" s="45" t="str">
        <f t="shared" si="7"/>
        <v/>
      </c>
      <c r="S85" s="45"/>
    </row>
    <row r="86" spans="1:19" x14ac:dyDescent="0.15">
      <c r="A86" s="6">
        <v>85</v>
      </c>
      <c r="B86" s="6" t="str">
        <f>個人種目入力!AA91</f>
        <v/>
      </c>
      <c r="C86" s="6" t="str">
        <f>個人種目入力!AG91</f>
        <v xml:space="preserve"> </v>
      </c>
      <c r="D86" s="6" t="str">
        <f>個人種目入力!AH91</f>
        <v/>
      </c>
      <c r="E86" s="6" t="str">
        <f>個人種目入力!AI91</f>
        <v/>
      </c>
      <c r="F86" s="6" t="str">
        <f>個人種目入力!AJ91</f>
        <v/>
      </c>
      <c r="G86" s="6" t="str">
        <f>個人種目入力!AK91</f>
        <v/>
      </c>
      <c r="H86" s="6" t="str">
        <f>個人種目入力!AL91</f>
        <v/>
      </c>
      <c r="I86" s="6" t="str">
        <f>個人種目入力!AM91</f>
        <v/>
      </c>
      <c r="J86" s="6" t="str">
        <f>IF(ISBLANK(個人種目入力!AN91),"",個人種目入力!AN91)</f>
        <v/>
      </c>
      <c r="N86" s="44" t="str">
        <f t="shared" si="8"/>
        <v/>
      </c>
      <c r="O86" s="44" t="str">
        <f t="shared" si="6"/>
        <v/>
      </c>
      <c r="P86" s="44"/>
      <c r="Q86" s="45" t="str">
        <f t="shared" si="9"/>
        <v/>
      </c>
      <c r="R86" s="45" t="str">
        <f t="shared" si="7"/>
        <v/>
      </c>
      <c r="S86" s="45"/>
    </row>
    <row r="87" spans="1:19" x14ac:dyDescent="0.15">
      <c r="A87" s="6">
        <v>86</v>
      </c>
      <c r="B87" s="6" t="str">
        <f>個人種目入力!AA92</f>
        <v/>
      </c>
      <c r="C87" s="6" t="str">
        <f>個人種目入力!AG92</f>
        <v xml:space="preserve"> </v>
      </c>
      <c r="D87" s="6" t="str">
        <f>個人種目入力!AH92</f>
        <v/>
      </c>
      <c r="E87" s="6" t="str">
        <f>個人種目入力!AI92</f>
        <v/>
      </c>
      <c r="F87" s="6" t="str">
        <f>個人種目入力!AJ92</f>
        <v/>
      </c>
      <c r="G87" s="6" t="str">
        <f>個人種目入力!AK92</f>
        <v/>
      </c>
      <c r="H87" s="6" t="str">
        <f>個人種目入力!AL92</f>
        <v/>
      </c>
      <c r="I87" s="6" t="str">
        <f>個人種目入力!AM92</f>
        <v/>
      </c>
      <c r="J87" s="6" t="str">
        <f>IF(ISBLANK(個人種目入力!AN92),"",個人種目入力!AN92)</f>
        <v/>
      </c>
      <c r="N87" s="44" t="str">
        <f t="shared" si="8"/>
        <v/>
      </c>
      <c r="O87" s="44" t="str">
        <f t="shared" si="6"/>
        <v/>
      </c>
      <c r="P87" s="44"/>
      <c r="Q87" s="45" t="str">
        <f t="shared" si="9"/>
        <v/>
      </c>
      <c r="R87" s="45" t="str">
        <f t="shared" si="7"/>
        <v/>
      </c>
      <c r="S87" s="45"/>
    </row>
    <row r="88" spans="1:19" x14ac:dyDescent="0.15">
      <c r="A88" s="6">
        <v>87</v>
      </c>
      <c r="B88" s="6" t="str">
        <f>個人種目入力!AA93</f>
        <v/>
      </c>
      <c r="C88" s="6" t="str">
        <f>個人種目入力!AG93</f>
        <v xml:space="preserve"> </v>
      </c>
      <c r="D88" s="6" t="str">
        <f>個人種目入力!AH93</f>
        <v/>
      </c>
      <c r="E88" s="6" t="str">
        <f>個人種目入力!AI93</f>
        <v/>
      </c>
      <c r="F88" s="6" t="str">
        <f>個人種目入力!AJ93</f>
        <v/>
      </c>
      <c r="G88" s="6" t="str">
        <f>個人種目入力!AK93</f>
        <v/>
      </c>
      <c r="H88" s="6" t="str">
        <f>個人種目入力!AL93</f>
        <v/>
      </c>
      <c r="I88" s="6" t="str">
        <f>個人種目入力!AM93</f>
        <v/>
      </c>
      <c r="J88" s="6" t="str">
        <f>IF(ISBLANK(個人種目入力!AN93),"",個人種目入力!AN93)</f>
        <v/>
      </c>
      <c r="N88" s="44" t="str">
        <f t="shared" si="8"/>
        <v/>
      </c>
      <c r="O88" s="44" t="str">
        <f t="shared" si="6"/>
        <v/>
      </c>
      <c r="P88" s="44"/>
      <c r="Q88" s="45" t="str">
        <f t="shared" si="9"/>
        <v/>
      </c>
      <c r="R88" s="45" t="str">
        <f t="shared" si="7"/>
        <v/>
      </c>
      <c r="S88" s="45"/>
    </row>
    <row r="89" spans="1:19" x14ac:dyDescent="0.15">
      <c r="A89" s="6">
        <v>88</v>
      </c>
      <c r="B89" s="6" t="str">
        <f>個人種目入力!AA94</f>
        <v/>
      </c>
      <c r="C89" s="6" t="str">
        <f>個人種目入力!AG94</f>
        <v xml:space="preserve"> </v>
      </c>
      <c r="D89" s="6" t="str">
        <f>個人種目入力!AH94</f>
        <v/>
      </c>
      <c r="E89" s="6" t="str">
        <f>個人種目入力!AI94</f>
        <v/>
      </c>
      <c r="F89" s="6" t="str">
        <f>個人種目入力!AJ94</f>
        <v/>
      </c>
      <c r="G89" s="6" t="str">
        <f>個人種目入力!AK94</f>
        <v/>
      </c>
      <c r="H89" s="6" t="str">
        <f>個人種目入力!AL94</f>
        <v/>
      </c>
      <c r="I89" s="6" t="str">
        <f>個人種目入力!AM94</f>
        <v/>
      </c>
      <c r="J89" s="6" t="str">
        <f>IF(ISBLANK(個人種目入力!AN94),"",個人種目入力!AN94)</f>
        <v/>
      </c>
      <c r="N89" s="44" t="str">
        <f t="shared" si="8"/>
        <v/>
      </c>
      <c r="O89" s="44" t="str">
        <f t="shared" si="6"/>
        <v/>
      </c>
      <c r="P89" s="44"/>
      <c r="Q89" s="45" t="str">
        <f t="shared" si="9"/>
        <v/>
      </c>
      <c r="R89" s="45" t="str">
        <f t="shared" si="7"/>
        <v/>
      </c>
      <c r="S89" s="45"/>
    </row>
    <row r="90" spans="1:19" x14ac:dyDescent="0.15">
      <c r="A90" s="6">
        <v>89</v>
      </c>
      <c r="B90" s="6" t="str">
        <f>個人種目入力!AA95</f>
        <v/>
      </c>
      <c r="C90" s="6" t="str">
        <f>個人種目入力!AG95</f>
        <v xml:space="preserve"> </v>
      </c>
      <c r="D90" s="6" t="str">
        <f>個人種目入力!AH95</f>
        <v/>
      </c>
      <c r="E90" s="6" t="str">
        <f>個人種目入力!AI95</f>
        <v/>
      </c>
      <c r="F90" s="6" t="str">
        <f>個人種目入力!AJ95</f>
        <v/>
      </c>
      <c r="G90" s="6" t="str">
        <f>個人種目入力!AK95</f>
        <v/>
      </c>
      <c r="H90" s="6" t="str">
        <f>個人種目入力!AL95</f>
        <v/>
      </c>
      <c r="I90" s="6" t="str">
        <f>個人種目入力!AM95</f>
        <v/>
      </c>
      <c r="J90" s="6" t="str">
        <f>IF(ISBLANK(個人種目入力!AN95),"",個人種目入力!AN95)</f>
        <v/>
      </c>
      <c r="N90" s="44" t="str">
        <f t="shared" si="8"/>
        <v/>
      </c>
      <c r="O90" s="44" t="str">
        <f t="shared" si="6"/>
        <v/>
      </c>
      <c r="P90" s="44"/>
      <c r="Q90" s="45" t="str">
        <f t="shared" si="9"/>
        <v/>
      </c>
      <c r="R90" s="45" t="str">
        <f t="shared" si="7"/>
        <v/>
      </c>
      <c r="S90" s="45"/>
    </row>
    <row r="91" spans="1:19" x14ac:dyDescent="0.15">
      <c r="A91" s="6">
        <v>90</v>
      </c>
      <c r="B91" s="6" t="str">
        <f>個人種目入力!AA96</f>
        <v/>
      </c>
      <c r="C91" s="6" t="str">
        <f>個人種目入力!AG96</f>
        <v xml:space="preserve"> </v>
      </c>
      <c r="D91" s="6" t="str">
        <f>個人種目入力!AH96</f>
        <v/>
      </c>
      <c r="E91" s="6" t="str">
        <f>個人種目入力!AI96</f>
        <v/>
      </c>
      <c r="F91" s="6" t="str">
        <f>個人種目入力!AJ96</f>
        <v/>
      </c>
      <c r="G91" s="6" t="str">
        <f>個人種目入力!AK96</f>
        <v/>
      </c>
      <c r="H91" s="6" t="str">
        <f>個人種目入力!AL96</f>
        <v/>
      </c>
      <c r="I91" s="6" t="str">
        <f>個人種目入力!AM96</f>
        <v/>
      </c>
      <c r="J91" s="6" t="str">
        <f>IF(ISBLANK(個人種目入力!AN96),"",個人種目入力!AN96)</f>
        <v/>
      </c>
      <c r="N91" s="44" t="str">
        <f t="shared" si="8"/>
        <v/>
      </c>
      <c r="O91" s="44" t="str">
        <f t="shared" si="6"/>
        <v/>
      </c>
      <c r="P91" s="44"/>
      <c r="Q91" s="45" t="str">
        <f t="shared" si="9"/>
        <v/>
      </c>
      <c r="R91" s="45" t="str">
        <f t="shared" si="7"/>
        <v/>
      </c>
      <c r="S91" s="45"/>
    </row>
    <row r="92" spans="1:19" x14ac:dyDescent="0.15">
      <c r="A92" s="6">
        <v>91</v>
      </c>
      <c r="B92" s="6" t="str">
        <f>個人種目入力!AA97</f>
        <v/>
      </c>
      <c r="C92" s="6" t="str">
        <f>個人種目入力!AG97</f>
        <v xml:space="preserve"> </v>
      </c>
      <c r="D92" s="6" t="str">
        <f>個人種目入力!AH97</f>
        <v/>
      </c>
      <c r="E92" s="6" t="str">
        <f>個人種目入力!AI97</f>
        <v/>
      </c>
      <c r="F92" s="6" t="str">
        <f>個人種目入力!AJ97</f>
        <v/>
      </c>
      <c r="G92" s="6" t="str">
        <f>個人種目入力!AK97</f>
        <v/>
      </c>
      <c r="H92" s="6" t="str">
        <f>個人種目入力!AL97</f>
        <v/>
      </c>
      <c r="I92" s="6" t="str">
        <f>個人種目入力!AM97</f>
        <v/>
      </c>
      <c r="J92" s="6" t="str">
        <f>IF(ISBLANK(個人種目入力!AN97),"",個人種目入力!AN97)</f>
        <v/>
      </c>
      <c r="N92" s="44" t="str">
        <f t="shared" si="8"/>
        <v/>
      </c>
      <c r="O92" s="44" t="str">
        <f t="shared" si="6"/>
        <v/>
      </c>
      <c r="P92" s="44"/>
      <c r="Q92" s="45" t="str">
        <f t="shared" si="9"/>
        <v/>
      </c>
      <c r="R92" s="45" t="str">
        <f t="shared" si="7"/>
        <v/>
      </c>
      <c r="S92" s="45"/>
    </row>
    <row r="93" spans="1:19" x14ac:dyDescent="0.15">
      <c r="A93" s="6">
        <v>92</v>
      </c>
      <c r="B93" s="6" t="str">
        <f>個人種目入力!AA98</f>
        <v/>
      </c>
      <c r="C93" s="6" t="str">
        <f>個人種目入力!AG98</f>
        <v xml:space="preserve"> </v>
      </c>
      <c r="D93" s="6" t="str">
        <f>個人種目入力!AH98</f>
        <v/>
      </c>
      <c r="E93" s="6" t="str">
        <f>個人種目入力!AI98</f>
        <v/>
      </c>
      <c r="F93" s="6" t="str">
        <f>個人種目入力!AJ98</f>
        <v/>
      </c>
      <c r="G93" s="6" t="str">
        <f>個人種目入力!AK98</f>
        <v/>
      </c>
      <c r="H93" s="6" t="str">
        <f>個人種目入力!AL98</f>
        <v/>
      </c>
      <c r="I93" s="6" t="str">
        <f>個人種目入力!AM98</f>
        <v/>
      </c>
      <c r="J93" s="6" t="str">
        <f>IF(ISBLANK(個人種目入力!AN98),"",個人種目入力!AN98)</f>
        <v/>
      </c>
      <c r="N93" s="44" t="str">
        <f t="shared" si="8"/>
        <v/>
      </c>
      <c r="O93" s="44" t="str">
        <f t="shared" si="6"/>
        <v/>
      </c>
      <c r="P93" s="44"/>
      <c r="Q93" s="45" t="str">
        <f t="shared" si="9"/>
        <v/>
      </c>
      <c r="R93" s="45" t="str">
        <f t="shared" si="7"/>
        <v/>
      </c>
      <c r="S93" s="45"/>
    </row>
    <row r="94" spans="1:19" x14ac:dyDescent="0.15">
      <c r="A94" s="6">
        <v>93</v>
      </c>
      <c r="B94" s="6" t="str">
        <f>個人種目入力!AA99</f>
        <v/>
      </c>
      <c r="C94" s="6" t="str">
        <f>個人種目入力!AG99</f>
        <v xml:space="preserve"> </v>
      </c>
      <c r="D94" s="6" t="str">
        <f>個人種目入力!AH99</f>
        <v/>
      </c>
      <c r="E94" s="6" t="str">
        <f>個人種目入力!AI99</f>
        <v/>
      </c>
      <c r="F94" s="6" t="str">
        <f>個人種目入力!AJ99</f>
        <v/>
      </c>
      <c r="G94" s="6" t="str">
        <f>個人種目入力!AK99</f>
        <v/>
      </c>
      <c r="H94" s="6" t="str">
        <f>個人種目入力!AL99</f>
        <v/>
      </c>
      <c r="I94" s="6" t="str">
        <f>個人種目入力!AM99</f>
        <v/>
      </c>
      <c r="J94" s="6" t="str">
        <f>IF(ISBLANK(個人種目入力!AN99),"",個人種目入力!AN99)</f>
        <v/>
      </c>
      <c r="N94" s="44" t="str">
        <f t="shared" si="8"/>
        <v/>
      </c>
      <c r="O94" s="44" t="str">
        <f t="shared" si="6"/>
        <v/>
      </c>
      <c r="P94" s="44"/>
      <c r="Q94" s="45" t="str">
        <f t="shared" si="9"/>
        <v/>
      </c>
      <c r="R94" s="45" t="str">
        <f t="shared" si="7"/>
        <v/>
      </c>
      <c r="S94" s="45"/>
    </row>
    <row r="95" spans="1:19" x14ac:dyDescent="0.15">
      <c r="A95" s="6">
        <v>94</v>
      </c>
      <c r="B95" s="6" t="str">
        <f>個人種目入力!AA100</f>
        <v/>
      </c>
      <c r="C95" s="6" t="str">
        <f>個人種目入力!AG100</f>
        <v xml:space="preserve"> </v>
      </c>
      <c r="D95" s="6" t="str">
        <f>個人種目入力!AH100</f>
        <v/>
      </c>
      <c r="E95" s="6" t="str">
        <f>個人種目入力!AI100</f>
        <v/>
      </c>
      <c r="F95" s="6" t="str">
        <f>個人種目入力!AJ100</f>
        <v/>
      </c>
      <c r="G95" s="6" t="str">
        <f>個人種目入力!AK100</f>
        <v/>
      </c>
      <c r="H95" s="6" t="str">
        <f>個人種目入力!AL100</f>
        <v/>
      </c>
      <c r="I95" s="6" t="str">
        <f>個人種目入力!AM100</f>
        <v/>
      </c>
      <c r="J95" s="6" t="str">
        <f>IF(ISBLANK(個人種目入力!AN100),"",個人種目入力!AN100)</f>
        <v/>
      </c>
      <c r="N95" s="44" t="str">
        <f t="shared" si="8"/>
        <v/>
      </c>
      <c r="O95" s="44" t="str">
        <f t="shared" si="6"/>
        <v/>
      </c>
      <c r="P95" s="44"/>
      <c r="Q95" s="45" t="str">
        <f t="shared" si="9"/>
        <v/>
      </c>
      <c r="R95" s="45" t="str">
        <f t="shared" si="7"/>
        <v/>
      </c>
      <c r="S95" s="45"/>
    </row>
    <row r="96" spans="1:19" x14ac:dyDescent="0.15">
      <c r="A96" s="6">
        <v>95</v>
      </c>
      <c r="B96" s="6" t="str">
        <f>個人種目入力!AA101</f>
        <v/>
      </c>
      <c r="C96" s="6" t="str">
        <f>個人種目入力!AG101</f>
        <v xml:space="preserve"> </v>
      </c>
      <c r="D96" s="6" t="str">
        <f>個人種目入力!AH101</f>
        <v/>
      </c>
      <c r="E96" s="6" t="str">
        <f>個人種目入力!AI101</f>
        <v/>
      </c>
      <c r="F96" s="6" t="str">
        <f>個人種目入力!AJ101</f>
        <v/>
      </c>
      <c r="G96" s="6" t="str">
        <f>個人種目入力!AK101</f>
        <v/>
      </c>
      <c r="H96" s="6" t="str">
        <f>個人種目入力!AL101</f>
        <v/>
      </c>
      <c r="I96" s="6" t="str">
        <f>個人種目入力!AM101</f>
        <v/>
      </c>
      <c r="J96" s="6" t="str">
        <f>IF(ISBLANK(個人種目入力!AN101),"",個人種目入力!AN101)</f>
        <v/>
      </c>
      <c r="N96" s="44" t="str">
        <f t="shared" si="8"/>
        <v/>
      </c>
      <c r="O96" s="44" t="str">
        <f t="shared" si="6"/>
        <v/>
      </c>
      <c r="P96" s="44"/>
      <c r="Q96" s="45" t="str">
        <f t="shared" si="9"/>
        <v/>
      </c>
      <c r="R96" s="45" t="str">
        <f t="shared" si="7"/>
        <v/>
      </c>
      <c r="S96" s="45"/>
    </row>
    <row r="97" spans="1:19" x14ac:dyDescent="0.15">
      <c r="A97" s="6">
        <v>96</v>
      </c>
      <c r="B97" s="6" t="str">
        <f>個人種目入力!AA102</f>
        <v/>
      </c>
      <c r="C97" s="6" t="str">
        <f>個人種目入力!AG102</f>
        <v xml:space="preserve"> </v>
      </c>
      <c r="D97" s="6" t="str">
        <f>個人種目入力!AH102</f>
        <v/>
      </c>
      <c r="E97" s="6" t="str">
        <f>個人種目入力!AI102</f>
        <v/>
      </c>
      <c r="F97" s="6" t="str">
        <f>個人種目入力!AJ102</f>
        <v/>
      </c>
      <c r="G97" s="6" t="str">
        <f>個人種目入力!AK102</f>
        <v/>
      </c>
      <c r="H97" s="6" t="str">
        <f>個人種目入力!AL102</f>
        <v/>
      </c>
      <c r="I97" s="6" t="str">
        <f>個人種目入力!AM102</f>
        <v/>
      </c>
      <c r="J97" s="6" t="str">
        <f>IF(ISBLANK(個人種目入力!AN102),"",個人種目入力!AN102)</f>
        <v/>
      </c>
      <c r="N97" s="44" t="str">
        <f t="shared" si="8"/>
        <v/>
      </c>
      <c r="O97" s="44" t="str">
        <f t="shared" si="6"/>
        <v/>
      </c>
      <c r="P97" s="44"/>
      <c r="Q97" s="45" t="str">
        <f t="shared" si="9"/>
        <v/>
      </c>
      <c r="R97" s="45" t="str">
        <f t="shared" si="7"/>
        <v/>
      </c>
      <c r="S97" s="45"/>
    </row>
    <row r="98" spans="1:19" x14ac:dyDescent="0.15">
      <c r="A98" s="6">
        <v>97</v>
      </c>
      <c r="B98" s="6" t="str">
        <f>個人種目入力!AA103</f>
        <v/>
      </c>
      <c r="C98" s="6" t="str">
        <f>個人種目入力!AG103</f>
        <v xml:space="preserve"> </v>
      </c>
      <c r="D98" s="6" t="str">
        <f>個人種目入力!AH103</f>
        <v/>
      </c>
      <c r="E98" s="6" t="str">
        <f>個人種目入力!AI103</f>
        <v/>
      </c>
      <c r="F98" s="6" t="str">
        <f>個人種目入力!AJ103</f>
        <v/>
      </c>
      <c r="G98" s="6" t="str">
        <f>個人種目入力!AK103</f>
        <v/>
      </c>
      <c r="H98" s="6" t="str">
        <f>個人種目入力!AL103</f>
        <v/>
      </c>
      <c r="I98" s="6" t="str">
        <f>個人種目入力!AM103</f>
        <v/>
      </c>
      <c r="J98" s="6" t="str">
        <f>IF(ISBLANK(個人種目入力!AN103),"",個人種目入力!AN103)</f>
        <v/>
      </c>
      <c r="N98" s="44" t="str">
        <f t="shared" si="8"/>
        <v/>
      </c>
      <c r="O98" s="44" t="str">
        <f t="shared" ref="O98:O150" si="10">IF(N98="","",1/COUNTIF($N$2:$N$150,N98))</f>
        <v/>
      </c>
      <c r="P98" s="44"/>
      <c r="Q98" s="45" t="str">
        <f t="shared" si="9"/>
        <v/>
      </c>
      <c r="R98" s="45" t="str">
        <f t="shared" ref="R98:R150" si="11">IF(Q98="","",1/COUNTIF($Q$2:$Q$150,Q98))</f>
        <v/>
      </c>
      <c r="S98" s="45"/>
    </row>
    <row r="99" spans="1:19" x14ac:dyDescent="0.15">
      <c r="A99" s="6">
        <v>98</v>
      </c>
      <c r="B99" s="6" t="str">
        <f>個人種目入力!AA104</f>
        <v/>
      </c>
      <c r="C99" s="6" t="str">
        <f>個人種目入力!AG104</f>
        <v xml:space="preserve"> </v>
      </c>
      <c r="D99" s="6" t="str">
        <f>個人種目入力!AH104</f>
        <v/>
      </c>
      <c r="E99" s="6" t="str">
        <f>個人種目入力!AI104</f>
        <v/>
      </c>
      <c r="F99" s="6" t="str">
        <f>個人種目入力!AJ104</f>
        <v/>
      </c>
      <c r="G99" s="6" t="str">
        <f>個人種目入力!AK104</f>
        <v/>
      </c>
      <c r="H99" s="6" t="str">
        <f>個人種目入力!AL104</f>
        <v/>
      </c>
      <c r="I99" s="6" t="str">
        <f>個人種目入力!AM104</f>
        <v/>
      </c>
      <c r="J99" s="6" t="str">
        <f>IF(ISBLANK(個人種目入力!AN104),"",個人種目入力!AN104)</f>
        <v/>
      </c>
      <c r="N99" s="44" t="str">
        <f t="shared" si="8"/>
        <v/>
      </c>
      <c r="O99" s="44" t="str">
        <f t="shared" si="10"/>
        <v/>
      </c>
      <c r="P99" s="44"/>
      <c r="Q99" s="45" t="str">
        <f t="shared" si="9"/>
        <v/>
      </c>
      <c r="R99" s="45" t="str">
        <f t="shared" si="11"/>
        <v/>
      </c>
      <c r="S99" s="45"/>
    </row>
    <row r="100" spans="1:19" x14ac:dyDescent="0.15">
      <c r="A100" s="6">
        <v>99</v>
      </c>
      <c r="B100" s="6" t="str">
        <f>個人種目入力!AA105</f>
        <v/>
      </c>
      <c r="C100" s="6" t="str">
        <f>個人種目入力!AG105</f>
        <v xml:space="preserve"> </v>
      </c>
      <c r="D100" s="6" t="str">
        <f>個人種目入力!AH105</f>
        <v/>
      </c>
      <c r="E100" s="6" t="str">
        <f>個人種目入力!AI105</f>
        <v/>
      </c>
      <c r="F100" s="6" t="str">
        <f>個人種目入力!AJ105</f>
        <v/>
      </c>
      <c r="G100" s="6" t="str">
        <f>個人種目入力!AK105</f>
        <v/>
      </c>
      <c r="H100" s="6" t="str">
        <f>個人種目入力!AL105</f>
        <v/>
      </c>
      <c r="I100" s="6" t="str">
        <f>個人種目入力!AM105</f>
        <v/>
      </c>
      <c r="J100" s="6" t="str">
        <f>IF(ISBLANK(個人種目入力!AN105),"",個人種目入力!AN105)</f>
        <v/>
      </c>
      <c r="N100" s="44" t="str">
        <f t="shared" si="8"/>
        <v/>
      </c>
      <c r="O100" s="44" t="str">
        <f t="shared" si="10"/>
        <v/>
      </c>
      <c r="P100" s="44"/>
      <c r="Q100" s="45" t="str">
        <f t="shared" si="9"/>
        <v/>
      </c>
      <c r="R100" s="45" t="str">
        <f t="shared" si="11"/>
        <v/>
      </c>
      <c r="S100" s="45"/>
    </row>
    <row r="101" spans="1:19" x14ac:dyDescent="0.15">
      <c r="A101" s="6">
        <v>100</v>
      </c>
      <c r="B101" s="6" t="str">
        <f>個人種目入力!AA106</f>
        <v/>
      </c>
      <c r="C101" s="6" t="str">
        <f>個人種目入力!AG106</f>
        <v xml:space="preserve"> </v>
      </c>
      <c r="D101" s="6" t="str">
        <f>個人種目入力!AH106</f>
        <v/>
      </c>
      <c r="E101" s="6" t="str">
        <f>個人種目入力!AI106</f>
        <v/>
      </c>
      <c r="F101" s="6" t="str">
        <f>個人種目入力!AJ106</f>
        <v/>
      </c>
      <c r="G101" s="6" t="str">
        <f>個人種目入力!AK106</f>
        <v/>
      </c>
      <c r="H101" s="6" t="str">
        <f>個人種目入力!AL106</f>
        <v/>
      </c>
      <c r="I101" s="6" t="str">
        <f>個人種目入力!AM106</f>
        <v/>
      </c>
      <c r="J101" s="6" t="str">
        <f>IF(ISBLANK(個人種目入力!AN106),"",個人種目入力!AN106)</f>
        <v/>
      </c>
      <c r="N101" s="44" t="str">
        <f t="shared" si="8"/>
        <v/>
      </c>
      <c r="O101" s="44" t="str">
        <f t="shared" si="10"/>
        <v/>
      </c>
      <c r="P101" s="44"/>
      <c r="Q101" s="45" t="str">
        <f t="shared" si="9"/>
        <v/>
      </c>
      <c r="R101" s="45" t="str">
        <f t="shared" si="11"/>
        <v/>
      </c>
      <c r="S101" s="45"/>
    </row>
    <row r="102" spans="1:19" x14ac:dyDescent="0.15">
      <c r="A102" s="6">
        <v>101</v>
      </c>
      <c r="B102" s="6" t="str">
        <f>個人種目入力!AA107</f>
        <v/>
      </c>
      <c r="C102" s="6" t="str">
        <f>個人種目入力!AG107</f>
        <v xml:space="preserve"> </v>
      </c>
      <c r="D102" s="6" t="str">
        <f>個人種目入力!AH107</f>
        <v/>
      </c>
      <c r="E102" s="6" t="str">
        <f>個人種目入力!AI107</f>
        <v/>
      </c>
      <c r="F102" s="6" t="str">
        <f>個人種目入力!AJ107</f>
        <v/>
      </c>
      <c r="G102" s="6" t="str">
        <f>個人種目入力!AK107</f>
        <v/>
      </c>
      <c r="H102" s="6" t="str">
        <f>個人種目入力!AL107</f>
        <v/>
      </c>
      <c r="I102" s="6" t="str">
        <f>個人種目入力!AM107</f>
        <v/>
      </c>
      <c r="J102" s="6" t="str">
        <f>IF(ISBLANK(個人種目入力!AN107),"",個人種目入力!AN107)</f>
        <v/>
      </c>
      <c r="N102" s="44" t="str">
        <f t="shared" ref="N102:N126" si="12">IF(B102="","",IF(B102&lt;200000000,B102,""))</f>
        <v/>
      </c>
      <c r="O102" s="44" t="str">
        <f t="shared" si="10"/>
        <v/>
      </c>
      <c r="P102" s="44"/>
      <c r="Q102" s="45" t="str">
        <f t="shared" ref="Q102:Q126" si="13">IF(B102="","",IF(B102&gt;200000000,B102,""))</f>
        <v/>
      </c>
      <c r="R102" s="45" t="str">
        <f t="shared" si="11"/>
        <v/>
      </c>
      <c r="S102" s="45"/>
    </row>
    <row r="103" spans="1:19" x14ac:dyDescent="0.15">
      <c r="A103" s="6">
        <v>102</v>
      </c>
      <c r="B103" s="6" t="str">
        <f>個人種目入力!AA108</f>
        <v/>
      </c>
      <c r="C103" s="6" t="str">
        <f>個人種目入力!AG108</f>
        <v xml:space="preserve"> </v>
      </c>
      <c r="D103" s="6" t="str">
        <f>個人種目入力!AH108</f>
        <v/>
      </c>
      <c r="E103" s="6" t="str">
        <f>個人種目入力!AI108</f>
        <v/>
      </c>
      <c r="F103" s="6" t="str">
        <f>個人種目入力!AJ108</f>
        <v/>
      </c>
      <c r="G103" s="6" t="str">
        <f>個人種目入力!AK108</f>
        <v/>
      </c>
      <c r="H103" s="6" t="str">
        <f>個人種目入力!AL108</f>
        <v/>
      </c>
      <c r="I103" s="6" t="str">
        <f>個人種目入力!AM108</f>
        <v/>
      </c>
      <c r="J103" s="6" t="str">
        <f>IF(ISBLANK(個人種目入力!AN108),"",個人種目入力!AN108)</f>
        <v/>
      </c>
      <c r="N103" s="44" t="str">
        <f t="shared" si="12"/>
        <v/>
      </c>
      <c r="O103" s="44" t="str">
        <f t="shared" si="10"/>
        <v/>
      </c>
      <c r="P103" s="44"/>
      <c r="Q103" s="45" t="str">
        <f t="shared" si="13"/>
        <v/>
      </c>
      <c r="R103" s="45" t="str">
        <f t="shared" si="11"/>
        <v/>
      </c>
      <c r="S103" s="45"/>
    </row>
    <row r="104" spans="1:19" x14ac:dyDescent="0.15">
      <c r="A104" s="6">
        <v>103</v>
      </c>
      <c r="B104" s="6" t="str">
        <f>個人種目入力!AA109</f>
        <v/>
      </c>
      <c r="C104" s="6" t="str">
        <f>個人種目入力!AG109</f>
        <v xml:space="preserve"> </v>
      </c>
      <c r="D104" s="6" t="str">
        <f>個人種目入力!AH109</f>
        <v/>
      </c>
      <c r="E104" s="6" t="str">
        <f>個人種目入力!AI109</f>
        <v/>
      </c>
      <c r="F104" s="6" t="str">
        <f>個人種目入力!AJ109</f>
        <v/>
      </c>
      <c r="G104" s="6" t="str">
        <f>個人種目入力!AK109</f>
        <v/>
      </c>
      <c r="H104" s="6" t="str">
        <f>個人種目入力!AL109</f>
        <v/>
      </c>
      <c r="I104" s="6" t="str">
        <f>個人種目入力!AM109</f>
        <v/>
      </c>
      <c r="J104" s="6" t="str">
        <f>IF(ISBLANK(個人種目入力!AN109),"",個人種目入力!AN109)</f>
        <v/>
      </c>
      <c r="N104" s="44" t="str">
        <f t="shared" si="12"/>
        <v/>
      </c>
      <c r="O104" s="44" t="str">
        <f t="shared" si="10"/>
        <v/>
      </c>
      <c r="P104" s="44"/>
      <c r="Q104" s="45" t="str">
        <f t="shared" si="13"/>
        <v/>
      </c>
      <c r="R104" s="45" t="str">
        <f t="shared" si="11"/>
        <v/>
      </c>
      <c r="S104" s="45"/>
    </row>
    <row r="105" spans="1:19" x14ac:dyDescent="0.15">
      <c r="A105" s="6">
        <v>104</v>
      </c>
      <c r="B105" s="6" t="str">
        <f>個人種目入力!AA110</f>
        <v/>
      </c>
      <c r="C105" s="6" t="str">
        <f>個人種目入力!AG110</f>
        <v xml:space="preserve"> </v>
      </c>
      <c r="D105" s="6" t="str">
        <f>個人種目入力!AH110</f>
        <v/>
      </c>
      <c r="E105" s="6" t="str">
        <f>個人種目入力!AI110</f>
        <v/>
      </c>
      <c r="F105" s="6" t="str">
        <f>個人種目入力!AJ110</f>
        <v/>
      </c>
      <c r="G105" s="6" t="str">
        <f>個人種目入力!AK110</f>
        <v/>
      </c>
      <c r="H105" s="6" t="str">
        <f>個人種目入力!AL110</f>
        <v/>
      </c>
      <c r="I105" s="6" t="str">
        <f>個人種目入力!AM110</f>
        <v/>
      </c>
      <c r="J105" s="6" t="str">
        <f>IF(ISBLANK(個人種目入力!AN110),"",個人種目入力!AN110)</f>
        <v/>
      </c>
      <c r="N105" s="44" t="str">
        <f t="shared" si="12"/>
        <v/>
      </c>
      <c r="O105" s="44" t="str">
        <f t="shared" si="10"/>
        <v/>
      </c>
      <c r="P105" s="44"/>
      <c r="Q105" s="45" t="str">
        <f t="shared" si="13"/>
        <v/>
      </c>
      <c r="R105" s="45" t="str">
        <f t="shared" si="11"/>
        <v/>
      </c>
      <c r="S105" s="45"/>
    </row>
    <row r="106" spans="1:19" x14ac:dyDescent="0.15">
      <c r="A106" s="6">
        <v>105</v>
      </c>
      <c r="B106" s="6" t="str">
        <f>個人種目入力!AA111</f>
        <v/>
      </c>
      <c r="C106" s="6" t="str">
        <f>個人種目入力!AG111</f>
        <v xml:space="preserve"> </v>
      </c>
      <c r="D106" s="6" t="str">
        <f>個人種目入力!AH111</f>
        <v/>
      </c>
      <c r="E106" s="6" t="str">
        <f>個人種目入力!AI111</f>
        <v/>
      </c>
      <c r="F106" s="6" t="str">
        <f>個人種目入力!AJ111</f>
        <v/>
      </c>
      <c r="G106" s="6" t="str">
        <f>個人種目入力!AK111</f>
        <v/>
      </c>
      <c r="H106" s="6" t="str">
        <f>個人種目入力!AL111</f>
        <v/>
      </c>
      <c r="I106" s="6" t="str">
        <f>個人種目入力!AM111</f>
        <v/>
      </c>
      <c r="J106" s="6" t="str">
        <f>IF(ISBLANK(個人種目入力!AN111),"",個人種目入力!AN111)</f>
        <v/>
      </c>
      <c r="N106" s="44" t="str">
        <f t="shared" si="12"/>
        <v/>
      </c>
      <c r="O106" s="44" t="str">
        <f t="shared" si="10"/>
        <v/>
      </c>
      <c r="P106" s="44"/>
      <c r="Q106" s="45" t="str">
        <f t="shared" si="13"/>
        <v/>
      </c>
      <c r="R106" s="45" t="str">
        <f t="shared" si="11"/>
        <v/>
      </c>
      <c r="S106" s="45"/>
    </row>
    <row r="107" spans="1:19" x14ac:dyDescent="0.15">
      <c r="A107" s="6">
        <v>106</v>
      </c>
      <c r="B107" s="6" t="str">
        <f>個人種目入力!AA112</f>
        <v/>
      </c>
      <c r="C107" s="6" t="str">
        <f>個人種目入力!AG112</f>
        <v xml:space="preserve"> </v>
      </c>
      <c r="D107" s="6" t="str">
        <f>個人種目入力!AH112</f>
        <v/>
      </c>
      <c r="E107" s="6" t="str">
        <f>個人種目入力!AI112</f>
        <v/>
      </c>
      <c r="F107" s="6" t="str">
        <f>個人種目入力!AJ112</f>
        <v/>
      </c>
      <c r="G107" s="6" t="str">
        <f>個人種目入力!AK112</f>
        <v/>
      </c>
      <c r="H107" s="6" t="str">
        <f>個人種目入力!AL112</f>
        <v/>
      </c>
      <c r="I107" s="6" t="str">
        <f>個人種目入力!AM112</f>
        <v/>
      </c>
      <c r="J107" s="6" t="str">
        <f>IF(ISBLANK(個人種目入力!AN112),"",個人種目入力!AN112)</f>
        <v/>
      </c>
      <c r="N107" s="44" t="str">
        <f t="shared" si="12"/>
        <v/>
      </c>
      <c r="O107" s="44" t="str">
        <f t="shared" si="10"/>
        <v/>
      </c>
      <c r="P107" s="44"/>
      <c r="Q107" s="45" t="str">
        <f t="shared" si="13"/>
        <v/>
      </c>
      <c r="R107" s="45" t="str">
        <f t="shared" si="11"/>
        <v/>
      </c>
      <c r="S107" s="45"/>
    </row>
    <row r="108" spans="1:19" x14ac:dyDescent="0.15">
      <c r="A108" s="6">
        <v>107</v>
      </c>
      <c r="B108" s="6" t="str">
        <f>個人種目入力!AA113</f>
        <v/>
      </c>
      <c r="C108" s="6" t="str">
        <f>個人種目入力!AG113</f>
        <v xml:space="preserve"> </v>
      </c>
      <c r="D108" s="6" t="str">
        <f>個人種目入力!AH113</f>
        <v/>
      </c>
      <c r="E108" s="6" t="str">
        <f>個人種目入力!AI113</f>
        <v/>
      </c>
      <c r="F108" s="6" t="str">
        <f>個人種目入力!AJ113</f>
        <v/>
      </c>
      <c r="G108" s="6" t="str">
        <f>個人種目入力!AK113</f>
        <v/>
      </c>
      <c r="H108" s="6" t="str">
        <f>個人種目入力!AL113</f>
        <v/>
      </c>
      <c r="I108" s="6" t="str">
        <f>個人種目入力!AM113</f>
        <v/>
      </c>
      <c r="J108" s="6" t="str">
        <f>IF(ISBLANK(個人種目入力!AN113),"",個人種目入力!AN113)</f>
        <v/>
      </c>
      <c r="N108" s="44" t="str">
        <f t="shared" si="12"/>
        <v/>
      </c>
      <c r="O108" s="44" t="str">
        <f t="shared" si="10"/>
        <v/>
      </c>
      <c r="P108" s="44"/>
      <c r="Q108" s="45" t="str">
        <f t="shared" si="13"/>
        <v/>
      </c>
      <c r="R108" s="45" t="str">
        <f t="shared" si="11"/>
        <v/>
      </c>
      <c r="S108" s="45"/>
    </row>
    <row r="109" spans="1:19" x14ac:dyDescent="0.15">
      <c r="A109" s="6">
        <v>108</v>
      </c>
      <c r="B109" s="6" t="str">
        <f>個人種目入力!AA114</f>
        <v/>
      </c>
      <c r="C109" s="6" t="str">
        <f>個人種目入力!AG114</f>
        <v xml:space="preserve"> </v>
      </c>
      <c r="D109" s="6" t="str">
        <f>個人種目入力!AH114</f>
        <v/>
      </c>
      <c r="E109" s="6" t="str">
        <f>個人種目入力!AI114</f>
        <v/>
      </c>
      <c r="F109" s="6" t="str">
        <f>個人種目入力!AJ114</f>
        <v/>
      </c>
      <c r="G109" s="6" t="str">
        <f>個人種目入力!AK114</f>
        <v/>
      </c>
      <c r="H109" s="6" t="str">
        <f>個人種目入力!AL114</f>
        <v/>
      </c>
      <c r="I109" s="6" t="str">
        <f>個人種目入力!AM114</f>
        <v/>
      </c>
      <c r="J109" s="6" t="str">
        <f>IF(ISBLANK(個人種目入力!AN114),"",個人種目入力!AN114)</f>
        <v/>
      </c>
      <c r="N109" s="44" t="str">
        <f t="shared" si="12"/>
        <v/>
      </c>
      <c r="O109" s="44" t="str">
        <f t="shared" si="10"/>
        <v/>
      </c>
      <c r="P109" s="44"/>
      <c r="Q109" s="45" t="str">
        <f t="shared" si="13"/>
        <v/>
      </c>
      <c r="R109" s="45" t="str">
        <f t="shared" si="11"/>
        <v/>
      </c>
      <c r="S109" s="45"/>
    </row>
    <row r="110" spans="1:19" x14ac:dyDescent="0.15">
      <c r="A110" s="6">
        <v>109</v>
      </c>
      <c r="B110" s="6" t="str">
        <f>個人種目入力!AA115</f>
        <v/>
      </c>
      <c r="C110" s="6" t="str">
        <f>個人種目入力!AG115</f>
        <v xml:space="preserve"> </v>
      </c>
      <c r="D110" s="6" t="str">
        <f>個人種目入力!AH115</f>
        <v/>
      </c>
      <c r="E110" s="6" t="str">
        <f>個人種目入力!AI115</f>
        <v/>
      </c>
      <c r="F110" s="6" t="str">
        <f>個人種目入力!AJ115</f>
        <v/>
      </c>
      <c r="G110" s="6" t="str">
        <f>個人種目入力!AK115</f>
        <v/>
      </c>
      <c r="H110" s="6" t="str">
        <f>個人種目入力!AL115</f>
        <v/>
      </c>
      <c r="I110" s="6" t="str">
        <f>個人種目入力!AM115</f>
        <v/>
      </c>
      <c r="J110" s="6" t="str">
        <f>IF(ISBLANK(個人種目入力!AN115),"",個人種目入力!AN115)</f>
        <v/>
      </c>
      <c r="N110" s="44" t="str">
        <f t="shared" si="12"/>
        <v/>
      </c>
      <c r="O110" s="44" t="str">
        <f t="shared" si="10"/>
        <v/>
      </c>
      <c r="P110" s="44"/>
      <c r="Q110" s="45" t="str">
        <f t="shared" si="13"/>
        <v/>
      </c>
      <c r="R110" s="45" t="str">
        <f t="shared" si="11"/>
        <v/>
      </c>
      <c r="S110" s="45"/>
    </row>
    <row r="111" spans="1:19" x14ac:dyDescent="0.15">
      <c r="A111" s="6">
        <v>110</v>
      </c>
      <c r="B111" s="6" t="str">
        <f>個人種目入力!AA116</f>
        <v/>
      </c>
      <c r="C111" s="6" t="str">
        <f>個人種目入力!AG116</f>
        <v xml:space="preserve"> </v>
      </c>
      <c r="D111" s="6" t="str">
        <f>個人種目入力!AH116</f>
        <v/>
      </c>
      <c r="E111" s="6" t="str">
        <f>個人種目入力!AI116</f>
        <v/>
      </c>
      <c r="F111" s="6" t="str">
        <f>個人種目入力!AJ116</f>
        <v/>
      </c>
      <c r="G111" s="6" t="str">
        <f>個人種目入力!AK116</f>
        <v/>
      </c>
      <c r="H111" s="6" t="str">
        <f>個人種目入力!AL116</f>
        <v/>
      </c>
      <c r="I111" s="6" t="str">
        <f>個人種目入力!AM116</f>
        <v/>
      </c>
      <c r="J111" s="6" t="str">
        <f>IF(ISBLANK(個人種目入力!AN116),"",個人種目入力!AN116)</f>
        <v/>
      </c>
      <c r="N111" s="44" t="str">
        <f t="shared" si="12"/>
        <v/>
      </c>
      <c r="O111" s="44" t="str">
        <f t="shared" si="10"/>
        <v/>
      </c>
      <c r="P111" s="44"/>
      <c r="Q111" s="45" t="str">
        <f t="shared" si="13"/>
        <v/>
      </c>
      <c r="R111" s="45" t="str">
        <f t="shared" si="11"/>
        <v/>
      </c>
      <c r="S111" s="45"/>
    </row>
    <row r="112" spans="1:19" x14ac:dyDescent="0.15">
      <c r="A112" s="6">
        <v>111</v>
      </c>
      <c r="B112" s="6" t="str">
        <f>個人種目入力!AA117</f>
        <v/>
      </c>
      <c r="C112" s="6" t="str">
        <f>個人種目入力!AG117</f>
        <v xml:space="preserve"> </v>
      </c>
      <c r="D112" s="6" t="str">
        <f>個人種目入力!AH117</f>
        <v/>
      </c>
      <c r="E112" s="6" t="str">
        <f>個人種目入力!AI117</f>
        <v/>
      </c>
      <c r="F112" s="6" t="str">
        <f>個人種目入力!AJ117</f>
        <v/>
      </c>
      <c r="G112" s="6" t="str">
        <f>個人種目入力!AK117</f>
        <v/>
      </c>
      <c r="H112" s="6" t="str">
        <f>個人種目入力!AL117</f>
        <v/>
      </c>
      <c r="I112" s="6" t="str">
        <f>個人種目入力!AM117</f>
        <v/>
      </c>
      <c r="J112" s="6" t="str">
        <f>IF(ISBLANK(個人種目入力!AN117),"",個人種目入力!AN117)</f>
        <v/>
      </c>
      <c r="N112" s="44" t="str">
        <f t="shared" si="12"/>
        <v/>
      </c>
      <c r="O112" s="44" t="str">
        <f t="shared" si="10"/>
        <v/>
      </c>
      <c r="P112" s="44"/>
      <c r="Q112" s="45" t="str">
        <f t="shared" si="13"/>
        <v/>
      </c>
      <c r="R112" s="45" t="str">
        <f t="shared" si="11"/>
        <v/>
      </c>
      <c r="S112" s="45"/>
    </row>
    <row r="113" spans="1:19" x14ac:dyDescent="0.15">
      <c r="A113" s="6">
        <v>112</v>
      </c>
      <c r="B113" s="6" t="str">
        <f>個人種目入力!AA118</f>
        <v/>
      </c>
      <c r="C113" s="6" t="str">
        <f>個人種目入力!AG118</f>
        <v xml:space="preserve"> </v>
      </c>
      <c r="D113" s="6" t="str">
        <f>個人種目入力!AH118</f>
        <v/>
      </c>
      <c r="E113" s="6" t="str">
        <f>個人種目入力!AI118</f>
        <v/>
      </c>
      <c r="F113" s="6" t="str">
        <f>個人種目入力!AJ118</f>
        <v/>
      </c>
      <c r="G113" s="6" t="str">
        <f>個人種目入力!AK118</f>
        <v/>
      </c>
      <c r="H113" s="6" t="str">
        <f>個人種目入力!AL118</f>
        <v/>
      </c>
      <c r="I113" s="6" t="str">
        <f>個人種目入力!AM118</f>
        <v/>
      </c>
      <c r="J113" s="6" t="str">
        <f>IF(ISBLANK(個人種目入力!AN118),"",個人種目入力!AN118)</f>
        <v/>
      </c>
      <c r="N113" s="44" t="str">
        <f t="shared" si="12"/>
        <v/>
      </c>
      <c r="O113" s="44" t="str">
        <f t="shared" si="10"/>
        <v/>
      </c>
      <c r="P113" s="44"/>
      <c r="Q113" s="45" t="str">
        <f t="shared" si="13"/>
        <v/>
      </c>
      <c r="R113" s="45" t="str">
        <f t="shared" si="11"/>
        <v/>
      </c>
      <c r="S113" s="45"/>
    </row>
    <row r="114" spans="1:19" x14ac:dyDescent="0.15">
      <c r="A114" s="6">
        <v>113</v>
      </c>
      <c r="B114" s="6" t="str">
        <f>個人種目入力!AA119</f>
        <v/>
      </c>
      <c r="C114" s="6" t="str">
        <f>個人種目入力!AG119</f>
        <v xml:space="preserve"> </v>
      </c>
      <c r="D114" s="6" t="str">
        <f>個人種目入力!AH119</f>
        <v/>
      </c>
      <c r="E114" s="6" t="str">
        <f>個人種目入力!AI119</f>
        <v/>
      </c>
      <c r="F114" s="6" t="str">
        <f>個人種目入力!AJ119</f>
        <v/>
      </c>
      <c r="G114" s="6" t="str">
        <f>個人種目入力!AK119</f>
        <v/>
      </c>
      <c r="H114" s="6" t="str">
        <f>個人種目入力!AL119</f>
        <v/>
      </c>
      <c r="I114" s="6" t="str">
        <f>個人種目入力!AM119</f>
        <v/>
      </c>
      <c r="J114" s="6" t="str">
        <f>IF(ISBLANK(個人種目入力!AN119),"",個人種目入力!AN119)</f>
        <v/>
      </c>
      <c r="N114" s="44" t="str">
        <f t="shared" si="12"/>
        <v/>
      </c>
      <c r="O114" s="44" t="str">
        <f t="shared" si="10"/>
        <v/>
      </c>
      <c r="P114" s="44"/>
      <c r="Q114" s="45" t="str">
        <f t="shared" si="13"/>
        <v/>
      </c>
      <c r="R114" s="45" t="str">
        <f t="shared" si="11"/>
        <v/>
      </c>
      <c r="S114" s="45"/>
    </row>
    <row r="115" spans="1:19" x14ac:dyDescent="0.15">
      <c r="A115" s="6">
        <v>114</v>
      </c>
      <c r="B115" s="6" t="str">
        <f>個人種目入力!AA120</f>
        <v/>
      </c>
      <c r="C115" s="6" t="str">
        <f>個人種目入力!AG120</f>
        <v xml:space="preserve"> </v>
      </c>
      <c r="D115" s="6" t="str">
        <f>個人種目入力!AH120</f>
        <v/>
      </c>
      <c r="E115" s="6" t="str">
        <f>個人種目入力!AI120</f>
        <v/>
      </c>
      <c r="F115" s="6" t="str">
        <f>個人種目入力!AJ120</f>
        <v/>
      </c>
      <c r="G115" s="6" t="str">
        <f>個人種目入力!AK120</f>
        <v/>
      </c>
      <c r="H115" s="6" t="str">
        <f>個人種目入力!AL120</f>
        <v/>
      </c>
      <c r="I115" s="6" t="str">
        <f>個人種目入力!AM120</f>
        <v/>
      </c>
      <c r="J115" s="6" t="str">
        <f>IF(ISBLANK(個人種目入力!AN120),"",個人種目入力!AN120)</f>
        <v/>
      </c>
      <c r="N115" s="44" t="str">
        <f t="shared" si="12"/>
        <v/>
      </c>
      <c r="O115" s="44" t="str">
        <f t="shared" si="10"/>
        <v/>
      </c>
      <c r="P115" s="44"/>
      <c r="Q115" s="45" t="str">
        <f t="shared" si="13"/>
        <v/>
      </c>
      <c r="R115" s="45" t="str">
        <f t="shared" si="11"/>
        <v/>
      </c>
      <c r="S115" s="45"/>
    </row>
    <row r="116" spans="1:19" x14ac:dyDescent="0.15">
      <c r="A116" s="6">
        <v>115</v>
      </c>
      <c r="B116" s="6" t="str">
        <f>個人種目入力!AA121</f>
        <v/>
      </c>
      <c r="C116" s="6" t="str">
        <f>個人種目入力!AG121</f>
        <v xml:space="preserve"> </v>
      </c>
      <c r="D116" s="6" t="str">
        <f>個人種目入力!AH121</f>
        <v/>
      </c>
      <c r="E116" s="6" t="str">
        <f>個人種目入力!AI121</f>
        <v/>
      </c>
      <c r="F116" s="6" t="str">
        <f>個人種目入力!AJ121</f>
        <v/>
      </c>
      <c r="G116" s="6" t="str">
        <f>個人種目入力!AK121</f>
        <v/>
      </c>
      <c r="H116" s="6" t="str">
        <f>個人種目入力!AL121</f>
        <v/>
      </c>
      <c r="I116" s="6" t="str">
        <f>個人種目入力!AM121</f>
        <v/>
      </c>
      <c r="J116" s="6" t="str">
        <f>IF(ISBLANK(個人種目入力!AN121),"",個人種目入力!AN121)</f>
        <v/>
      </c>
      <c r="N116" s="44" t="str">
        <f t="shared" si="12"/>
        <v/>
      </c>
      <c r="O116" s="44" t="str">
        <f t="shared" si="10"/>
        <v/>
      </c>
      <c r="P116" s="44"/>
      <c r="Q116" s="45" t="str">
        <f t="shared" si="13"/>
        <v/>
      </c>
      <c r="R116" s="45" t="str">
        <f t="shared" si="11"/>
        <v/>
      </c>
      <c r="S116" s="45"/>
    </row>
    <row r="117" spans="1:19" x14ac:dyDescent="0.15">
      <c r="A117" s="6">
        <v>116</v>
      </c>
      <c r="B117" s="6" t="str">
        <f>個人種目入力!AA122</f>
        <v/>
      </c>
      <c r="C117" s="6" t="str">
        <f>個人種目入力!AG122</f>
        <v xml:space="preserve"> </v>
      </c>
      <c r="D117" s="6" t="str">
        <f>個人種目入力!AH122</f>
        <v/>
      </c>
      <c r="E117" s="6" t="str">
        <f>個人種目入力!AI122</f>
        <v/>
      </c>
      <c r="F117" s="6" t="str">
        <f>個人種目入力!AJ122</f>
        <v/>
      </c>
      <c r="G117" s="6" t="str">
        <f>個人種目入力!AK122</f>
        <v/>
      </c>
      <c r="H117" s="6" t="str">
        <f>個人種目入力!AL122</f>
        <v/>
      </c>
      <c r="I117" s="6" t="str">
        <f>個人種目入力!AM122</f>
        <v/>
      </c>
      <c r="J117" s="6" t="str">
        <f>IF(ISBLANK(個人種目入力!AN122),"",個人種目入力!AN122)</f>
        <v/>
      </c>
      <c r="N117" s="44" t="str">
        <f t="shared" si="12"/>
        <v/>
      </c>
      <c r="O117" s="44" t="str">
        <f t="shared" si="10"/>
        <v/>
      </c>
      <c r="P117" s="44"/>
      <c r="Q117" s="45" t="str">
        <f t="shared" si="13"/>
        <v/>
      </c>
      <c r="R117" s="45" t="str">
        <f t="shared" si="11"/>
        <v/>
      </c>
      <c r="S117" s="45"/>
    </row>
    <row r="118" spans="1:19" x14ac:dyDescent="0.15">
      <c r="A118" s="6">
        <v>117</v>
      </c>
      <c r="B118" s="6" t="str">
        <f>個人種目入力!AA123</f>
        <v/>
      </c>
      <c r="C118" s="6" t="str">
        <f>個人種目入力!AG123</f>
        <v xml:space="preserve"> </v>
      </c>
      <c r="D118" s="6" t="str">
        <f>個人種目入力!AH123</f>
        <v/>
      </c>
      <c r="E118" s="6" t="str">
        <f>個人種目入力!AI123</f>
        <v/>
      </c>
      <c r="F118" s="6" t="str">
        <f>個人種目入力!AJ123</f>
        <v/>
      </c>
      <c r="G118" s="6" t="str">
        <f>個人種目入力!AK123</f>
        <v/>
      </c>
      <c r="H118" s="6" t="str">
        <f>個人種目入力!AL123</f>
        <v/>
      </c>
      <c r="I118" s="6" t="str">
        <f>個人種目入力!AM123</f>
        <v/>
      </c>
      <c r="J118" s="6" t="str">
        <f>IF(ISBLANK(個人種目入力!AN123),"",個人種目入力!AN123)</f>
        <v/>
      </c>
      <c r="N118" s="44" t="str">
        <f t="shared" si="12"/>
        <v/>
      </c>
      <c r="O118" s="44" t="str">
        <f t="shared" si="10"/>
        <v/>
      </c>
      <c r="P118" s="44"/>
      <c r="Q118" s="45" t="str">
        <f t="shared" si="13"/>
        <v/>
      </c>
      <c r="R118" s="45" t="str">
        <f t="shared" si="11"/>
        <v/>
      </c>
      <c r="S118" s="45"/>
    </row>
    <row r="119" spans="1:19" x14ac:dyDescent="0.15">
      <c r="A119" s="6">
        <v>118</v>
      </c>
      <c r="B119" s="6" t="str">
        <f>個人種目入力!AA124</f>
        <v/>
      </c>
      <c r="C119" s="6" t="str">
        <f>個人種目入力!AG124</f>
        <v xml:space="preserve"> </v>
      </c>
      <c r="D119" s="6" t="str">
        <f>個人種目入力!AH124</f>
        <v/>
      </c>
      <c r="E119" s="6" t="str">
        <f>個人種目入力!AI124</f>
        <v/>
      </c>
      <c r="F119" s="6" t="str">
        <f>個人種目入力!AJ124</f>
        <v/>
      </c>
      <c r="G119" s="6" t="str">
        <f>個人種目入力!AK124</f>
        <v/>
      </c>
      <c r="H119" s="6" t="str">
        <f>個人種目入力!AL124</f>
        <v/>
      </c>
      <c r="I119" s="6" t="str">
        <f>個人種目入力!AM124</f>
        <v/>
      </c>
      <c r="J119" s="6" t="str">
        <f>IF(ISBLANK(個人種目入力!AN124),"",個人種目入力!AN124)</f>
        <v/>
      </c>
      <c r="N119" s="44" t="str">
        <f t="shared" si="12"/>
        <v/>
      </c>
      <c r="O119" s="44" t="str">
        <f t="shared" si="10"/>
        <v/>
      </c>
      <c r="P119" s="44"/>
      <c r="Q119" s="45" t="str">
        <f t="shared" si="13"/>
        <v/>
      </c>
      <c r="R119" s="45" t="str">
        <f t="shared" si="11"/>
        <v/>
      </c>
      <c r="S119" s="45"/>
    </row>
    <row r="120" spans="1:19" x14ac:dyDescent="0.15">
      <c r="A120" s="6">
        <v>119</v>
      </c>
      <c r="B120" s="6" t="str">
        <f>個人種目入力!AA125</f>
        <v/>
      </c>
      <c r="C120" s="6" t="str">
        <f>個人種目入力!AG125</f>
        <v xml:space="preserve"> </v>
      </c>
      <c r="D120" s="6" t="str">
        <f>個人種目入力!AH125</f>
        <v/>
      </c>
      <c r="E120" s="6" t="str">
        <f>個人種目入力!AI125</f>
        <v/>
      </c>
      <c r="F120" s="6" t="str">
        <f>個人種目入力!AJ125</f>
        <v/>
      </c>
      <c r="G120" s="6" t="str">
        <f>個人種目入力!AK125</f>
        <v/>
      </c>
      <c r="H120" s="6" t="str">
        <f>個人種目入力!AL125</f>
        <v/>
      </c>
      <c r="I120" s="6" t="str">
        <f>個人種目入力!AM125</f>
        <v/>
      </c>
      <c r="J120" s="6" t="str">
        <f>IF(ISBLANK(個人種目入力!AN125),"",個人種目入力!AN125)</f>
        <v/>
      </c>
      <c r="N120" s="44" t="str">
        <f t="shared" si="12"/>
        <v/>
      </c>
      <c r="O120" s="44" t="str">
        <f t="shared" si="10"/>
        <v/>
      </c>
      <c r="P120" s="44"/>
      <c r="Q120" s="45" t="str">
        <f t="shared" si="13"/>
        <v/>
      </c>
      <c r="R120" s="45" t="str">
        <f t="shared" si="11"/>
        <v/>
      </c>
      <c r="S120" s="45"/>
    </row>
    <row r="121" spans="1:19" x14ac:dyDescent="0.15">
      <c r="A121" s="6">
        <v>120</v>
      </c>
      <c r="B121" s="6" t="str">
        <f>個人種目入力!AA126</f>
        <v/>
      </c>
      <c r="C121" s="6" t="str">
        <f>個人種目入力!AG126</f>
        <v xml:space="preserve"> </v>
      </c>
      <c r="D121" s="6" t="str">
        <f>個人種目入力!AH126</f>
        <v/>
      </c>
      <c r="E121" s="6" t="str">
        <f>個人種目入力!AI126</f>
        <v/>
      </c>
      <c r="F121" s="6" t="str">
        <f>個人種目入力!AJ126</f>
        <v/>
      </c>
      <c r="G121" s="6" t="str">
        <f>個人種目入力!AK126</f>
        <v/>
      </c>
      <c r="H121" s="6" t="str">
        <f>個人種目入力!AL126</f>
        <v/>
      </c>
      <c r="I121" s="6" t="str">
        <f>個人種目入力!AM126</f>
        <v/>
      </c>
      <c r="J121" s="6" t="str">
        <f>IF(ISBLANK(個人種目入力!AN126),"",個人種目入力!AN126)</f>
        <v/>
      </c>
      <c r="N121" s="44" t="str">
        <f t="shared" si="12"/>
        <v/>
      </c>
      <c r="O121" s="44" t="str">
        <f t="shared" si="10"/>
        <v/>
      </c>
      <c r="P121" s="44"/>
      <c r="Q121" s="45" t="str">
        <f t="shared" si="13"/>
        <v/>
      </c>
      <c r="R121" s="45" t="str">
        <f t="shared" si="11"/>
        <v/>
      </c>
      <c r="S121" s="45"/>
    </row>
    <row r="122" spans="1:19" x14ac:dyDescent="0.15">
      <c r="A122" s="6">
        <v>121</v>
      </c>
      <c r="B122" s="6" t="str">
        <f>個人種目入力!AA127</f>
        <v/>
      </c>
      <c r="C122" s="6" t="str">
        <f>個人種目入力!AG127</f>
        <v xml:space="preserve"> </v>
      </c>
      <c r="D122" s="6" t="str">
        <f>個人種目入力!AH127</f>
        <v/>
      </c>
      <c r="E122" s="6" t="str">
        <f>個人種目入力!AI127</f>
        <v/>
      </c>
      <c r="F122" s="6" t="str">
        <f>個人種目入力!AJ127</f>
        <v/>
      </c>
      <c r="G122" s="6" t="str">
        <f>個人種目入力!AK127</f>
        <v/>
      </c>
      <c r="H122" s="6" t="str">
        <f>個人種目入力!AL127</f>
        <v/>
      </c>
      <c r="I122" s="6" t="str">
        <f>個人種目入力!AM127</f>
        <v/>
      </c>
      <c r="J122" s="6" t="str">
        <f>IF(ISBLANK(個人種目入力!AN127),"",個人種目入力!AN127)</f>
        <v/>
      </c>
      <c r="N122" s="44" t="str">
        <f t="shared" si="12"/>
        <v/>
      </c>
      <c r="O122" s="44" t="str">
        <f t="shared" si="10"/>
        <v/>
      </c>
      <c r="P122" s="44"/>
      <c r="Q122" s="45" t="str">
        <f t="shared" si="13"/>
        <v/>
      </c>
      <c r="R122" s="45" t="str">
        <f t="shared" si="11"/>
        <v/>
      </c>
      <c r="S122" s="45"/>
    </row>
    <row r="123" spans="1:19" x14ac:dyDescent="0.15">
      <c r="A123" s="6">
        <v>122</v>
      </c>
      <c r="B123" s="6" t="str">
        <f>個人種目入力!AA128</f>
        <v/>
      </c>
      <c r="C123" s="6" t="str">
        <f>個人種目入力!AG128</f>
        <v xml:space="preserve"> </v>
      </c>
      <c r="D123" s="6" t="str">
        <f>個人種目入力!AH128</f>
        <v/>
      </c>
      <c r="E123" s="6" t="str">
        <f>個人種目入力!AI128</f>
        <v/>
      </c>
      <c r="F123" s="6" t="str">
        <f>個人種目入力!AJ128</f>
        <v/>
      </c>
      <c r="G123" s="6" t="str">
        <f>個人種目入力!AK128</f>
        <v/>
      </c>
      <c r="H123" s="6" t="str">
        <f>個人種目入力!AL128</f>
        <v/>
      </c>
      <c r="I123" s="6" t="str">
        <f>個人種目入力!AM128</f>
        <v/>
      </c>
      <c r="J123" s="6" t="str">
        <f>IF(ISBLANK(個人種目入力!AN128),"",個人種目入力!AN128)</f>
        <v/>
      </c>
      <c r="N123" s="44" t="str">
        <f t="shared" si="12"/>
        <v/>
      </c>
      <c r="O123" s="44" t="str">
        <f t="shared" ref="O123:O126" si="14">IF(N123="","",1/COUNTIF($N$2:$N$150,N123))</f>
        <v/>
      </c>
      <c r="P123" s="44"/>
      <c r="Q123" s="45" t="str">
        <f t="shared" si="13"/>
        <v/>
      </c>
      <c r="R123" s="45" t="str">
        <f t="shared" ref="R123:R126" si="15">IF(Q123="","",1/COUNTIF($Q$2:$Q$150,Q123))</f>
        <v/>
      </c>
      <c r="S123" s="45"/>
    </row>
    <row r="124" spans="1:19" x14ac:dyDescent="0.15">
      <c r="A124" s="6">
        <v>123</v>
      </c>
      <c r="B124" s="6" t="str">
        <f>個人種目入力!AA129</f>
        <v/>
      </c>
      <c r="C124" s="6" t="str">
        <f>個人種目入力!AG129</f>
        <v xml:space="preserve"> </v>
      </c>
      <c r="D124" s="6" t="str">
        <f>個人種目入力!AH129</f>
        <v/>
      </c>
      <c r="E124" s="6" t="str">
        <f>個人種目入力!AI129</f>
        <v/>
      </c>
      <c r="F124" s="6" t="str">
        <f>個人種目入力!AJ129</f>
        <v/>
      </c>
      <c r="G124" s="6" t="str">
        <f>個人種目入力!AK129</f>
        <v/>
      </c>
      <c r="H124" s="6" t="str">
        <f>個人種目入力!AL129</f>
        <v/>
      </c>
      <c r="I124" s="6" t="str">
        <f>個人種目入力!AM129</f>
        <v/>
      </c>
      <c r="J124" s="6" t="str">
        <f>IF(ISBLANK(個人種目入力!AN129),"",個人種目入力!AN129)</f>
        <v/>
      </c>
      <c r="N124" s="44" t="str">
        <f t="shared" si="12"/>
        <v/>
      </c>
      <c r="O124" s="44" t="str">
        <f t="shared" si="14"/>
        <v/>
      </c>
      <c r="P124" s="44"/>
      <c r="Q124" s="45" t="str">
        <f t="shared" si="13"/>
        <v/>
      </c>
      <c r="R124" s="45" t="str">
        <f t="shared" si="15"/>
        <v/>
      </c>
      <c r="S124" s="45"/>
    </row>
    <row r="125" spans="1:19" x14ac:dyDescent="0.15">
      <c r="A125" s="6">
        <v>124</v>
      </c>
      <c r="B125" s="6" t="str">
        <f>個人種目入力!AA130</f>
        <v/>
      </c>
      <c r="C125" s="6" t="str">
        <f>個人種目入力!AG130</f>
        <v xml:space="preserve"> </v>
      </c>
      <c r="D125" s="6" t="str">
        <f>個人種目入力!AH130</f>
        <v/>
      </c>
      <c r="E125" s="6" t="str">
        <f>個人種目入力!AI130</f>
        <v/>
      </c>
      <c r="F125" s="6" t="str">
        <f>個人種目入力!AJ130</f>
        <v/>
      </c>
      <c r="G125" s="6" t="str">
        <f>個人種目入力!AK130</f>
        <v/>
      </c>
      <c r="H125" s="6" t="str">
        <f>個人種目入力!AL130</f>
        <v/>
      </c>
      <c r="I125" s="6" t="str">
        <f>個人種目入力!AM130</f>
        <v/>
      </c>
      <c r="J125" s="6" t="str">
        <f>IF(ISBLANK(個人種目入力!AN130),"",個人種目入力!AN130)</f>
        <v/>
      </c>
      <c r="N125" s="44" t="str">
        <f t="shared" si="12"/>
        <v/>
      </c>
      <c r="O125" s="44" t="str">
        <f t="shared" si="14"/>
        <v/>
      </c>
      <c r="P125" s="44"/>
      <c r="Q125" s="45" t="str">
        <f t="shared" si="13"/>
        <v/>
      </c>
      <c r="R125" s="45" t="str">
        <f t="shared" si="15"/>
        <v/>
      </c>
      <c r="S125" s="45"/>
    </row>
    <row r="126" spans="1:19" x14ac:dyDescent="0.15">
      <c r="A126" s="6">
        <v>125</v>
      </c>
      <c r="B126" s="6" t="str">
        <f>個人種目入力!AA131</f>
        <v/>
      </c>
      <c r="C126" s="6" t="str">
        <f>個人種目入力!AG131</f>
        <v xml:space="preserve"> </v>
      </c>
      <c r="D126" s="6" t="str">
        <f>個人種目入力!AH131</f>
        <v/>
      </c>
      <c r="E126" s="6" t="str">
        <f>個人種目入力!AI131</f>
        <v/>
      </c>
      <c r="F126" s="6" t="str">
        <f>個人種目入力!AJ131</f>
        <v/>
      </c>
      <c r="G126" s="6" t="str">
        <f>個人種目入力!AK131</f>
        <v/>
      </c>
      <c r="H126" s="6" t="str">
        <f>個人種目入力!AL131</f>
        <v/>
      </c>
      <c r="I126" s="6" t="str">
        <f>個人種目入力!AM131</f>
        <v/>
      </c>
      <c r="N126" s="44" t="str">
        <f t="shared" si="12"/>
        <v/>
      </c>
      <c r="O126" s="44" t="str">
        <f t="shared" si="14"/>
        <v/>
      </c>
      <c r="P126" s="44"/>
      <c r="Q126" s="45" t="str">
        <f t="shared" si="13"/>
        <v/>
      </c>
      <c r="R126" s="45" t="str">
        <f t="shared" si="15"/>
        <v/>
      </c>
      <c r="S126" s="45"/>
    </row>
    <row r="127" spans="1:19" x14ac:dyDescent="0.15">
      <c r="A127" s="6">
        <v>1</v>
      </c>
      <c r="B127" s="6" t="str">
        <f>リレー種目入力!W7</f>
        <v/>
      </c>
      <c r="C127" s="6" t="str">
        <f>リレー種目入力!AC7</f>
        <v/>
      </c>
      <c r="D127" s="6" t="str">
        <f>リレー種目入力!AD7</f>
        <v/>
      </c>
      <c r="E127" s="6" t="str">
        <f>リレー種目入力!AE7</f>
        <v/>
      </c>
      <c r="F127" s="6" t="str">
        <f>リレー種目入力!AF7</f>
        <v/>
      </c>
      <c r="G127" s="6" t="str">
        <f>リレー種目入力!AG7</f>
        <v/>
      </c>
      <c r="H127" s="6" t="str">
        <f>リレー種目入力!AH7</f>
        <v/>
      </c>
      <c r="I127" s="6" t="str">
        <f>リレー種目入力!AI7</f>
        <v/>
      </c>
      <c r="N127" s="44" t="str">
        <f t="shared" si="8"/>
        <v/>
      </c>
      <c r="O127" s="44" t="str">
        <f t="shared" si="10"/>
        <v/>
      </c>
      <c r="P127" s="44"/>
      <c r="Q127" s="45" t="str">
        <f t="shared" si="9"/>
        <v/>
      </c>
      <c r="R127" s="45" t="str">
        <f t="shared" si="11"/>
        <v/>
      </c>
      <c r="S127" s="45"/>
    </row>
    <row r="128" spans="1:19" x14ac:dyDescent="0.15">
      <c r="A128" s="6">
        <v>2</v>
      </c>
      <c r="B128" s="6" t="str">
        <f>リレー種目入力!W8</f>
        <v/>
      </c>
      <c r="C128" s="6" t="str">
        <f>リレー種目入力!AC8</f>
        <v/>
      </c>
      <c r="D128" s="6" t="str">
        <f>リレー種目入力!AD8</f>
        <v/>
      </c>
      <c r="E128" s="6" t="str">
        <f>リレー種目入力!AE8</f>
        <v/>
      </c>
      <c r="F128" s="6" t="str">
        <f>リレー種目入力!AF8</f>
        <v/>
      </c>
      <c r="G128" s="6" t="str">
        <f>リレー種目入力!AG8</f>
        <v/>
      </c>
      <c r="H128" s="6" t="str">
        <f>リレー種目入力!AH8</f>
        <v/>
      </c>
      <c r="I128" s="6" t="str">
        <f>リレー種目入力!AI8</f>
        <v/>
      </c>
      <c r="N128" s="44" t="str">
        <f t="shared" si="8"/>
        <v/>
      </c>
      <c r="O128" s="44" t="str">
        <f t="shared" si="10"/>
        <v/>
      </c>
      <c r="P128" s="44"/>
      <c r="Q128" s="45" t="str">
        <f t="shared" si="9"/>
        <v/>
      </c>
      <c r="R128" s="45" t="str">
        <f t="shared" si="11"/>
        <v/>
      </c>
      <c r="S128" s="45"/>
    </row>
    <row r="129" spans="1:19" x14ac:dyDescent="0.15">
      <c r="A129" s="6">
        <v>3</v>
      </c>
      <c r="B129" s="6" t="str">
        <f>リレー種目入力!W9</f>
        <v/>
      </c>
      <c r="C129" s="6" t="str">
        <f>リレー種目入力!AC9</f>
        <v/>
      </c>
      <c r="D129" s="6" t="str">
        <f>リレー種目入力!AD9</f>
        <v/>
      </c>
      <c r="E129" s="6" t="str">
        <f>リレー種目入力!AE9</f>
        <v/>
      </c>
      <c r="F129" s="6" t="str">
        <f>リレー種目入力!AF9</f>
        <v/>
      </c>
      <c r="G129" s="6" t="str">
        <f>リレー種目入力!AG9</f>
        <v/>
      </c>
      <c r="H129" s="6" t="str">
        <f>リレー種目入力!AH9</f>
        <v/>
      </c>
      <c r="I129" s="6" t="str">
        <f>リレー種目入力!AI9</f>
        <v/>
      </c>
      <c r="N129" s="44" t="str">
        <f t="shared" si="8"/>
        <v/>
      </c>
      <c r="O129" s="44" t="str">
        <f t="shared" si="10"/>
        <v/>
      </c>
      <c r="P129" s="44"/>
      <c r="Q129" s="45" t="str">
        <f t="shared" si="9"/>
        <v/>
      </c>
      <c r="R129" s="45" t="str">
        <f t="shared" si="11"/>
        <v/>
      </c>
      <c r="S129" s="45"/>
    </row>
    <row r="130" spans="1:19" x14ac:dyDescent="0.15">
      <c r="A130" s="6">
        <v>4</v>
      </c>
      <c r="B130" s="6" t="str">
        <f>リレー種目入力!W10</f>
        <v/>
      </c>
      <c r="C130" s="6" t="str">
        <f>リレー種目入力!AC10</f>
        <v/>
      </c>
      <c r="D130" s="6" t="str">
        <f>リレー種目入力!AD10</f>
        <v/>
      </c>
      <c r="E130" s="6" t="str">
        <f>リレー種目入力!AE10</f>
        <v/>
      </c>
      <c r="F130" s="6" t="str">
        <f>リレー種目入力!AF10</f>
        <v/>
      </c>
      <c r="G130" s="6" t="str">
        <f>リレー種目入力!AG10</f>
        <v/>
      </c>
      <c r="H130" s="6" t="str">
        <f>リレー種目入力!AH10</f>
        <v/>
      </c>
      <c r="I130" s="6" t="str">
        <f>リレー種目入力!AI10</f>
        <v/>
      </c>
      <c r="N130" s="44" t="str">
        <f t="shared" si="8"/>
        <v/>
      </c>
      <c r="O130" s="44" t="str">
        <f t="shared" si="10"/>
        <v/>
      </c>
      <c r="P130" s="44"/>
      <c r="Q130" s="45" t="str">
        <f t="shared" si="9"/>
        <v/>
      </c>
      <c r="R130" s="45" t="str">
        <f t="shared" si="11"/>
        <v/>
      </c>
      <c r="S130" s="45"/>
    </row>
    <row r="131" spans="1:19" x14ac:dyDescent="0.15">
      <c r="A131" s="6">
        <v>5</v>
      </c>
      <c r="B131" s="6" t="str">
        <f>リレー種目入力!W11</f>
        <v/>
      </c>
      <c r="C131" s="6" t="str">
        <f>リレー種目入力!AC11</f>
        <v/>
      </c>
      <c r="D131" s="6" t="str">
        <f>リレー種目入力!AD11</f>
        <v/>
      </c>
      <c r="E131" s="6" t="str">
        <f>リレー種目入力!AE11</f>
        <v/>
      </c>
      <c r="F131" s="6" t="str">
        <f>リレー種目入力!AF11</f>
        <v/>
      </c>
      <c r="G131" s="6" t="str">
        <f>リレー種目入力!AG11</f>
        <v/>
      </c>
      <c r="H131" s="6" t="str">
        <f>リレー種目入力!AH11</f>
        <v/>
      </c>
      <c r="I131" s="6" t="str">
        <f>リレー種目入力!AI11</f>
        <v/>
      </c>
      <c r="N131" s="44" t="str">
        <f t="shared" si="8"/>
        <v/>
      </c>
      <c r="O131" s="44" t="str">
        <f t="shared" si="10"/>
        <v/>
      </c>
      <c r="P131" s="44"/>
      <c r="Q131" s="45" t="str">
        <f t="shared" si="9"/>
        <v/>
      </c>
      <c r="R131" s="45" t="str">
        <f t="shared" si="11"/>
        <v/>
      </c>
      <c r="S131" s="45"/>
    </row>
    <row r="132" spans="1:19" x14ac:dyDescent="0.15">
      <c r="A132" s="6">
        <v>6</v>
      </c>
      <c r="B132" s="6" t="str">
        <f>リレー種目入力!W12</f>
        <v/>
      </c>
      <c r="C132" s="6" t="str">
        <f>リレー種目入力!AC12</f>
        <v/>
      </c>
      <c r="D132" s="6" t="str">
        <f>リレー種目入力!AD12</f>
        <v/>
      </c>
      <c r="E132" s="6" t="str">
        <f>リレー種目入力!AE12</f>
        <v/>
      </c>
      <c r="F132" s="6" t="str">
        <f>リレー種目入力!AF12</f>
        <v/>
      </c>
      <c r="G132" s="6" t="str">
        <f>リレー種目入力!AG12</f>
        <v/>
      </c>
      <c r="H132" s="6" t="str">
        <f>リレー種目入力!AH12</f>
        <v/>
      </c>
      <c r="I132" s="6" t="str">
        <f>リレー種目入力!AI12</f>
        <v/>
      </c>
      <c r="N132" s="44" t="str">
        <f t="shared" si="8"/>
        <v/>
      </c>
      <c r="O132" s="44" t="str">
        <f t="shared" si="10"/>
        <v/>
      </c>
      <c r="P132" s="44"/>
      <c r="Q132" s="45" t="str">
        <f t="shared" si="9"/>
        <v/>
      </c>
      <c r="R132" s="45" t="str">
        <f t="shared" si="11"/>
        <v/>
      </c>
      <c r="S132" s="45"/>
    </row>
    <row r="133" spans="1:19" x14ac:dyDescent="0.15">
      <c r="A133" s="6">
        <v>7</v>
      </c>
      <c r="B133" s="6" t="str">
        <f>リレー種目入力!W13</f>
        <v/>
      </c>
      <c r="C133" s="6" t="str">
        <f>リレー種目入力!AC13</f>
        <v/>
      </c>
      <c r="D133" s="6" t="str">
        <f>リレー種目入力!AD13</f>
        <v/>
      </c>
      <c r="E133" s="6" t="str">
        <f>リレー種目入力!AE13</f>
        <v/>
      </c>
      <c r="F133" s="6" t="str">
        <f>リレー種目入力!AF13</f>
        <v/>
      </c>
      <c r="G133" s="6" t="str">
        <f>リレー種目入力!AG13</f>
        <v/>
      </c>
      <c r="H133" s="6" t="str">
        <f>リレー種目入力!AH13</f>
        <v/>
      </c>
      <c r="I133" s="6" t="str">
        <f>リレー種目入力!AI13</f>
        <v/>
      </c>
      <c r="N133" s="44" t="str">
        <f t="shared" si="8"/>
        <v/>
      </c>
      <c r="O133" s="44" t="str">
        <f t="shared" si="10"/>
        <v/>
      </c>
      <c r="P133" s="44"/>
      <c r="Q133" s="45" t="str">
        <f t="shared" si="9"/>
        <v/>
      </c>
      <c r="R133" s="45" t="str">
        <f t="shared" si="11"/>
        <v/>
      </c>
      <c r="S133" s="45"/>
    </row>
    <row r="134" spans="1:19" x14ac:dyDescent="0.15">
      <c r="A134" s="6">
        <v>8</v>
      </c>
      <c r="B134" s="6" t="str">
        <f>リレー種目入力!W14</f>
        <v/>
      </c>
      <c r="C134" s="6" t="str">
        <f>リレー種目入力!AC14</f>
        <v/>
      </c>
      <c r="D134" s="6" t="str">
        <f>リレー種目入力!AD14</f>
        <v/>
      </c>
      <c r="E134" s="6" t="str">
        <f>リレー種目入力!AE14</f>
        <v/>
      </c>
      <c r="F134" s="6" t="str">
        <f>リレー種目入力!AF14</f>
        <v/>
      </c>
      <c r="G134" s="6" t="str">
        <f>リレー種目入力!AG14</f>
        <v/>
      </c>
      <c r="H134" s="6" t="str">
        <f>リレー種目入力!AH14</f>
        <v/>
      </c>
      <c r="I134" s="6" t="str">
        <f>リレー種目入力!AI14</f>
        <v/>
      </c>
      <c r="N134" s="44" t="str">
        <f t="shared" si="8"/>
        <v/>
      </c>
      <c r="O134" s="44" t="str">
        <f t="shared" si="10"/>
        <v/>
      </c>
      <c r="P134" s="44"/>
      <c r="Q134" s="45" t="str">
        <f t="shared" si="9"/>
        <v/>
      </c>
      <c r="R134" s="45" t="str">
        <f t="shared" si="11"/>
        <v/>
      </c>
      <c r="S134" s="45"/>
    </row>
    <row r="135" spans="1:19" x14ac:dyDescent="0.15">
      <c r="A135" s="6">
        <v>9</v>
      </c>
      <c r="B135" s="6" t="str">
        <f>リレー種目入力!W15</f>
        <v/>
      </c>
      <c r="C135" s="6" t="str">
        <f>リレー種目入力!AC15</f>
        <v/>
      </c>
      <c r="D135" s="6" t="str">
        <f>リレー種目入力!AD15</f>
        <v/>
      </c>
      <c r="E135" s="6" t="str">
        <f>リレー種目入力!AE15</f>
        <v/>
      </c>
      <c r="F135" s="6" t="str">
        <f>リレー種目入力!AF15</f>
        <v/>
      </c>
      <c r="G135" s="6" t="str">
        <f>リレー種目入力!AG15</f>
        <v/>
      </c>
      <c r="H135" s="6" t="str">
        <f>リレー種目入力!AH15</f>
        <v/>
      </c>
      <c r="I135" s="6" t="str">
        <f>リレー種目入力!AI15</f>
        <v/>
      </c>
      <c r="N135" s="44" t="str">
        <f t="shared" si="8"/>
        <v/>
      </c>
      <c r="O135" s="44" t="str">
        <f t="shared" si="10"/>
        <v/>
      </c>
      <c r="P135" s="44"/>
      <c r="Q135" s="45" t="str">
        <f t="shared" si="9"/>
        <v/>
      </c>
      <c r="R135" s="45" t="str">
        <f t="shared" si="11"/>
        <v/>
      </c>
      <c r="S135" s="45"/>
    </row>
    <row r="136" spans="1:19" x14ac:dyDescent="0.15">
      <c r="A136" s="6">
        <v>10</v>
      </c>
      <c r="B136" s="6" t="str">
        <f>リレー種目入力!W16</f>
        <v/>
      </c>
      <c r="C136" s="6" t="str">
        <f>リレー種目入力!AC16</f>
        <v/>
      </c>
      <c r="D136" s="6" t="str">
        <f>リレー種目入力!AD16</f>
        <v/>
      </c>
      <c r="E136" s="6" t="str">
        <f>リレー種目入力!AE16</f>
        <v/>
      </c>
      <c r="F136" s="6" t="str">
        <f>リレー種目入力!AF16</f>
        <v/>
      </c>
      <c r="G136" s="6" t="str">
        <f>リレー種目入力!AG16</f>
        <v/>
      </c>
      <c r="H136" s="6" t="str">
        <f>リレー種目入力!AH16</f>
        <v/>
      </c>
      <c r="I136" s="6" t="str">
        <f>リレー種目入力!AI16</f>
        <v/>
      </c>
      <c r="N136" s="44" t="str">
        <f t="shared" si="8"/>
        <v/>
      </c>
      <c r="O136" s="44" t="str">
        <f t="shared" si="10"/>
        <v/>
      </c>
      <c r="P136" s="44"/>
      <c r="Q136" s="45" t="str">
        <f t="shared" si="9"/>
        <v/>
      </c>
      <c r="R136" s="45" t="str">
        <f t="shared" si="11"/>
        <v/>
      </c>
      <c r="S136" s="45"/>
    </row>
    <row r="137" spans="1:19" x14ac:dyDescent="0.15">
      <c r="A137" s="6">
        <v>11</v>
      </c>
      <c r="B137" s="6" t="str">
        <f>リレー種目入力!W17</f>
        <v/>
      </c>
      <c r="C137" s="6" t="str">
        <f>リレー種目入力!AC17</f>
        <v/>
      </c>
      <c r="D137" s="6" t="str">
        <f>リレー種目入力!AD17</f>
        <v/>
      </c>
      <c r="E137" s="6" t="str">
        <f>リレー種目入力!AE17</f>
        <v/>
      </c>
      <c r="F137" s="6" t="str">
        <f>リレー種目入力!AF17</f>
        <v/>
      </c>
      <c r="G137" s="6" t="str">
        <f>リレー種目入力!AG17</f>
        <v/>
      </c>
      <c r="H137" s="6" t="str">
        <f>リレー種目入力!AH17</f>
        <v/>
      </c>
      <c r="I137" s="6" t="str">
        <f>リレー種目入力!AI17</f>
        <v/>
      </c>
      <c r="N137" s="44" t="str">
        <f t="shared" si="8"/>
        <v/>
      </c>
      <c r="O137" s="44" t="str">
        <f t="shared" si="10"/>
        <v/>
      </c>
      <c r="P137" s="44"/>
      <c r="Q137" s="45" t="str">
        <f t="shared" si="9"/>
        <v/>
      </c>
      <c r="R137" s="45" t="str">
        <f t="shared" si="11"/>
        <v/>
      </c>
      <c r="S137" s="45"/>
    </row>
    <row r="138" spans="1:19" x14ac:dyDescent="0.15">
      <c r="A138" s="6">
        <v>12</v>
      </c>
      <c r="B138" s="6" t="str">
        <f>リレー種目入力!W18</f>
        <v/>
      </c>
      <c r="C138" s="6" t="str">
        <f>リレー種目入力!AC18</f>
        <v/>
      </c>
      <c r="D138" s="6" t="str">
        <f>リレー種目入力!AD18</f>
        <v/>
      </c>
      <c r="E138" s="6" t="str">
        <f>リレー種目入力!AE18</f>
        <v/>
      </c>
      <c r="F138" s="6" t="str">
        <f>リレー種目入力!AF18</f>
        <v/>
      </c>
      <c r="G138" s="6" t="str">
        <f>リレー種目入力!AG18</f>
        <v/>
      </c>
      <c r="H138" s="6" t="str">
        <f>リレー種目入力!AH18</f>
        <v/>
      </c>
      <c r="I138" s="6" t="str">
        <f>リレー種目入力!AI18</f>
        <v/>
      </c>
      <c r="N138" s="44" t="str">
        <f t="shared" si="8"/>
        <v/>
      </c>
      <c r="O138" s="44" t="str">
        <f t="shared" si="10"/>
        <v/>
      </c>
      <c r="P138" s="44"/>
      <c r="Q138" s="45" t="str">
        <f t="shared" si="9"/>
        <v/>
      </c>
      <c r="R138" s="45" t="str">
        <f t="shared" si="11"/>
        <v/>
      </c>
      <c r="S138" s="45"/>
    </row>
    <row r="139" spans="1:19" x14ac:dyDescent="0.15">
      <c r="A139" s="6">
        <v>13</v>
      </c>
      <c r="B139" s="6" t="str">
        <f>リレー種目入力!W19</f>
        <v/>
      </c>
      <c r="C139" s="6" t="str">
        <f>リレー種目入力!AC19</f>
        <v/>
      </c>
      <c r="D139" s="6" t="str">
        <f>リレー種目入力!AD19</f>
        <v/>
      </c>
      <c r="E139" s="6" t="str">
        <f>リレー種目入力!AE19</f>
        <v/>
      </c>
      <c r="F139" s="6" t="str">
        <f>リレー種目入力!AF19</f>
        <v/>
      </c>
      <c r="G139" s="6" t="str">
        <f>リレー種目入力!AG19</f>
        <v/>
      </c>
      <c r="H139" s="6" t="str">
        <f>リレー種目入力!AH19</f>
        <v/>
      </c>
      <c r="I139" s="6" t="str">
        <f>リレー種目入力!AI19</f>
        <v/>
      </c>
      <c r="N139" s="44" t="str">
        <f t="shared" si="8"/>
        <v/>
      </c>
      <c r="O139" s="44" t="str">
        <f t="shared" si="10"/>
        <v/>
      </c>
      <c r="P139" s="44"/>
      <c r="Q139" s="45" t="str">
        <f t="shared" si="9"/>
        <v/>
      </c>
      <c r="R139" s="45" t="str">
        <f t="shared" si="11"/>
        <v/>
      </c>
      <c r="S139" s="45"/>
    </row>
    <row r="140" spans="1:19" x14ac:dyDescent="0.15">
      <c r="A140" s="6">
        <v>14</v>
      </c>
      <c r="B140" s="6" t="str">
        <f>リレー種目入力!W20</f>
        <v/>
      </c>
      <c r="C140" s="6" t="str">
        <f>リレー種目入力!AC20</f>
        <v/>
      </c>
      <c r="D140" s="6" t="str">
        <f>リレー種目入力!AD20</f>
        <v/>
      </c>
      <c r="E140" s="6" t="str">
        <f>リレー種目入力!AE20</f>
        <v/>
      </c>
      <c r="F140" s="6" t="str">
        <f>リレー種目入力!AF20</f>
        <v/>
      </c>
      <c r="G140" s="6" t="str">
        <f>リレー種目入力!AG20</f>
        <v/>
      </c>
      <c r="H140" s="6" t="str">
        <f>リレー種目入力!AH20</f>
        <v/>
      </c>
      <c r="I140" s="6" t="str">
        <f>リレー種目入力!AI20</f>
        <v/>
      </c>
      <c r="N140" s="44" t="str">
        <f t="shared" si="8"/>
        <v/>
      </c>
      <c r="O140" s="44" t="str">
        <f t="shared" si="10"/>
        <v/>
      </c>
      <c r="P140" s="44"/>
      <c r="Q140" s="45" t="str">
        <f t="shared" si="9"/>
        <v/>
      </c>
      <c r="R140" s="45" t="str">
        <f t="shared" si="11"/>
        <v/>
      </c>
      <c r="S140" s="45"/>
    </row>
    <row r="141" spans="1:19" x14ac:dyDescent="0.15">
      <c r="A141" s="6">
        <v>15</v>
      </c>
      <c r="B141" s="6" t="str">
        <f>リレー種目入力!W21</f>
        <v/>
      </c>
      <c r="C141" s="6" t="str">
        <f>リレー種目入力!AC21</f>
        <v/>
      </c>
      <c r="D141" s="6" t="str">
        <f>リレー種目入力!AD21</f>
        <v/>
      </c>
      <c r="E141" s="6" t="str">
        <f>リレー種目入力!AE21</f>
        <v/>
      </c>
      <c r="F141" s="6" t="str">
        <f>リレー種目入力!AF21</f>
        <v/>
      </c>
      <c r="G141" s="6" t="str">
        <f>リレー種目入力!AG21</f>
        <v/>
      </c>
      <c r="H141" s="6" t="str">
        <f>リレー種目入力!AH21</f>
        <v/>
      </c>
      <c r="I141" s="6" t="str">
        <f>リレー種目入力!AI21</f>
        <v/>
      </c>
      <c r="N141" s="44" t="str">
        <f t="shared" si="8"/>
        <v/>
      </c>
      <c r="O141" s="44" t="str">
        <f t="shared" si="10"/>
        <v/>
      </c>
      <c r="P141" s="44"/>
      <c r="Q141" s="45" t="str">
        <f t="shared" si="9"/>
        <v/>
      </c>
      <c r="R141" s="45" t="str">
        <f t="shared" si="11"/>
        <v/>
      </c>
      <c r="S141" s="45"/>
    </row>
    <row r="142" spans="1:19" x14ac:dyDescent="0.15">
      <c r="A142" s="6">
        <v>16</v>
      </c>
      <c r="B142" s="6" t="str">
        <f>リレー種目入力!W22</f>
        <v/>
      </c>
      <c r="C142" s="6" t="str">
        <f>リレー種目入力!AC22</f>
        <v/>
      </c>
      <c r="D142" s="6" t="str">
        <f>リレー種目入力!AD22</f>
        <v/>
      </c>
      <c r="E142" s="6" t="str">
        <f>リレー種目入力!AE22</f>
        <v/>
      </c>
      <c r="F142" s="6" t="str">
        <f>リレー種目入力!AF22</f>
        <v/>
      </c>
      <c r="G142" s="6" t="str">
        <f>リレー種目入力!AG22</f>
        <v/>
      </c>
      <c r="H142" s="6" t="str">
        <f>リレー種目入力!AH22</f>
        <v/>
      </c>
      <c r="I142" s="6" t="str">
        <f>リレー種目入力!AI22</f>
        <v/>
      </c>
      <c r="N142" s="44" t="str">
        <f t="shared" si="8"/>
        <v/>
      </c>
      <c r="O142" s="44" t="str">
        <f t="shared" si="10"/>
        <v/>
      </c>
      <c r="P142" s="44"/>
      <c r="Q142" s="45" t="str">
        <f t="shared" si="9"/>
        <v/>
      </c>
      <c r="R142" s="45" t="str">
        <f t="shared" si="11"/>
        <v/>
      </c>
      <c r="S142" s="45"/>
    </row>
    <row r="143" spans="1:19" x14ac:dyDescent="0.15">
      <c r="A143" s="6">
        <v>17</v>
      </c>
      <c r="B143" s="6" t="str">
        <f>リレー種目入力!W23</f>
        <v/>
      </c>
      <c r="C143" s="6" t="str">
        <f>リレー種目入力!AC23</f>
        <v/>
      </c>
      <c r="D143" s="6" t="str">
        <f>リレー種目入力!AD23</f>
        <v/>
      </c>
      <c r="E143" s="6" t="str">
        <f>リレー種目入力!AE23</f>
        <v/>
      </c>
      <c r="F143" s="6" t="str">
        <f>リレー種目入力!AF23</f>
        <v/>
      </c>
      <c r="G143" s="6" t="str">
        <f>リレー種目入力!AG23</f>
        <v/>
      </c>
      <c r="H143" s="6" t="str">
        <f>リレー種目入力!AH23</f>
        <v/>
      </c>
      <c r="I143" s="6" t="str">
        <f>リレー種目入力!AI23</f>
        <v/>
      </c>
      <c r="N143" s="44" t="str">
        <f t="shared" si="8"/>
        <v/>
      </c>
      <c r="O143" s="44" t="str">
        <f t="shared" si="10"/>
        <v/>
      </c>
      <c r="P143" s="44"/>
      <c r="Q143" s="45" t="str">
        <f t="shared" si="9"/>
        <v/>
      </c>
      <c r="R143" s="45" t="str">
        <f t="shared" si="11"/>
        <v/>
      </c>
      <c r="S143" s="45"/>
    </row>
    <row r="144" spans="1:19" x14ac:dyDescent="0.15">
      <c r="A144" s="6">
        <v>18</v>
      </c>
      <c r="B144" s="6" t="str">
        <f>リレー種目入力!W24</f>
        <v/>
      </c>
      <c r="C144" s="6" t="str">
        <f>リレー種目入力!AC24</f>
        <v/>
      </c>
      <c r="D144" s="6" t="str">
        <f>リレー種目入力!AD24</f>
        <v/>
      </c>
      <c r="E144" s="6" t="str">
        <f>リレー種目入力!AE24</f>
        <v/>
      </c>
      <c r="F144" s="6" t="str">
        <f>リレー種目入力!AF24</f>
        <v/>
      </c>
      <c r="G144" s="6" t="str">
        <f>リレー種目入力!AG24</f>
        <v/>
      </c>
      <c r="H144" s="6" t="str">
        <f>リレー種目入力!AH24</f>
        <v/>
      </c>
      <c r="I144" s="6" t="str">
        <f>リレー種目入力!AI24</f>
        <v/>
      </c>
      <c r="N144" s="44" t="str">
        <f t="shared" si="8"/>
        <v/>
      </c>
      <c r="O144" s="44" t="str">
        <f t="shared" si="10"/>
        <v/>
      </c>
      <c r="P144" s="44"/>
      <c r="Q144" s="45" t="str">
        <f t="shared" si="9"/>
        <v/>
      </c>
      <c r="R144" s="45" t="str">
        <f t="shared" si="11"/>
        <v/>
      </c>
      <c r="S144" s="45"/>
    </row>
    <row r="145" spans="1:19" x14ac:dyDescent="0.15">
      <c r="A145" s="6">
        <v>19</v>
      </c>
      <c r="B145" s="6" t="str">
        <f>リレー種目入力!W25</f>
        <v/>
      </c>
      <c r="C145" s="6" t="str">
        <f>リレー種目入力!AC25</f>
        <v/>
      </c>
      <c r="D145" s="6" t="str">
        <f>リレー種目入力!AD25</f>
        <v/>
      </c>
      <c r="E145" s="6" t="str">
        <f>リレー種目入力!AE25</f>
        <v/>
      </c>
      <c r="F145" s="6" t="str">
        <f>リレー種目入力!AF25</f>
        <v/>
      </c>
      <c r="G145" s="6" t="str">
        <f>リレー種目入力!AG25</f>
        <v/>
      </c>
      <c r="H145" s="6" t="str">
        <f>リレー種目入力!AH25</f>
        <v/>
      </c>
      <c r="I145" s="6" t="str">
        <f>リレー種目入力!AI25</f>
        <v/>
      </c>
      <c r="N145" s="44" t="str">
        <f t="shared" si="8"/>
        <v/>
      </c>
      <c r="O145" s="44" t="str">
        <f t="shared" si="10"/>
        <v/>
      </c>
      <c r="P145" s="44"/>
      <c r="Q145" s="45" t="str">
        <f t="shared" si="9"/>
        <v/>
      </c>
      <c r="R145" s="45" t="str">
        <f t="shared" si="11"/>
        <v/>
      </c>
      <c r="S145" s="45"/>
    </row>
    <row r="146" spans="1:19" x14ac:dyDescent="0.15">
      <c r="A146" s="6">
        <v>20</v>
      </c>
      <c r="B146" s="6" t="str">
        <f>リレー種目入力!W26</f>
        <v/>
      </c>
      <c r="C146" s="6" t="str">
        <f>リレー種目入力!AC26</f>
        <v/>
      </c>
      <c r="D146" s="6" t="str">
        <f>リレー種目入力!AD26</f>
        <v/>
      </c>
      <c r="E146" s="6" t="str">
        <f>リレー種目入力!AE26</f>
        <v/>
      </c>
      <c r="F146" s="6" t="str">
        <f>リレー種目入力!AF26</f>
        <v/>
      </c>
      <c r="G146" s="6" t="str">
        <f>リレー種目入力!AG26</f>
        <v/>
      </c>
      <c r="H146" s="6" t="str">
        <f>リレー種目入力!AH26</f>
        <v/>
      </c>
      <c r="I146" s="6" t="str">
        <f>リレー種目入力!AI26</f>
        <v/>
      </c>
      <c r="N146" s="44" t="str">
        <f t="shared" si="8"/>
        <v/>
      </c>
      <c r="O146" s="44" t="str">
        <f t="shared" si="10"/>
        <v/>
      </c>
      <c r="P146" s="44"/>
      <c r="Q146" s="45" t="str">
        <f t="shared" si="9"/>
        <v/>
      </c>
      <c r="R146" s="45" t="str">
        <f t="shared" si="11"/>
        <v/>
      </c>
      <c r="S146" s="45"/>
    </row>
    <row r="147" spans="1:19" x14ac:dyDescent="0.15">
      <c r="A147" s="6">
        <v>21</v>
      </c>
      <c r="B147" s="6" t="str">
        <f>リレー種目入力!W27</f>
        <v/>
      </c>
      <c r="C147" s="6" t="str">
        <f>リレー種目入力!AC27</f>
        <v/>
      </c>
      <c r="D147" s="6" t="str">
        <f>リレー種目入力!AD27</f>
        <v/>
      </c>
      <c r="E147" s="6" t="str">
        <f>リレー種目入力!AE27</f>
        <v/>
      </c>
      <c r="F147" s="6" t="str">
        <f>リレー種目入力!AF27</f>
        <v/>
      </c>
      <c r="G147" s="6" t="str">
        <f>リレー種目入力!AG27</f>
        <v/>
      </c>
      <c r="H147" s="6" t="str">
        <f>リレー種目入力!AH27</f>
        <v/>
      </c>
      <c r="I147" s="6" t="str">
        <f>リレー種目入力!AI27</f>
        <v/>
      </c>
      <c r="N147" s="44" t="str">
        <f t="shared" si="8"/>
        <v/>
      </c>
      <c r="O147" s="44" t="str">
        <f t="shared" si="10"/>
        <v/>
      </c>
      <c r="P147" s="44"/>
      <c r="Q147" s="45" t="str">
        <f t="shared" si="9"/>
        <v/>
      </c>
      <c r="R147" s="45" t="str">
        <f t="shared" si="11"/>
        <v/>
      </c>
      <c r="S147" s="45"/>
    </row>
    <row r="148" spans="1:19" x14ac:dyDescent="0.15">
      <c r="A148" s="6">
        <v>22</v>
      </c>
      <c r="B148" s="6" t="str">
        <f>リレー種目入力!W28</f>
        <v/>
      </c>
      <c r="C148" s="6" t="str">
        <f>リレー種目入力!AC28</f>
        <v/>
      </c>
      <c r="D148" s="6" t="str">
        <f>リレー種目入力!AD28</f>
        <v/>
      </c>
      <c r="E148" s="6" t="str">
        <f>リレー種目入力!AE28</f>
        <v/>
      </c>
      <c r="F148" s="6" t="str">
        <f>リレー種目入力!AF28</f>
        <v/>
      </c>
      <c r="G148" s="6" t="str">
        <f>リレー種目入力!AG28</f>
        <v/>
      </c>
      <c r="H148" s="6" t="str">
        <f>リレー種目入力!AH28</f>
        <v/>
      </c>
      <c r="I148" s="6" t="str">
        <f>リレー種目入力!AI28</f>
        <v/>
      </c>
      <c r="N148" s="44" t="str">
        <f t="shared" si="8"/>
        <v/>
      </c>
      <c r="O148" s="44" t="str">
        <f t="shared" si="10"/>
        <v/>
      </c>
      <c r="P148" s="44"/>
      <c r="Q148" s="45" t="str">
        <f t="shared" si="9"/>
        <v/>
      </c>
      <c r="R148" s="45" t="str">
        <f t="shared" si="11"/>
        <v/>
      </c>
      <c r="S148" s="45"/>
    </row>
    <row r="149" spans="1:19" x14ac:dyDescent="0.15">
      <c r="A149" s="6">
        <v>23</v>
      </c>
      <c r="B149" s="6" t="str">
        <f>リレー種目入力!W29</f>
        <v/>
      </c>
      <c r="C149" s="6" t="str">
        <f>リレー種目入力!AC29</f>
        <v/>
      </c>
      <c r="D149" s="6" t="str">
        <f>リレー種目入力!AD29</f>
        <v/>
      </c>
      <c r="E149" s="6" t="str">
        <f>リレー種目入力!AE29</f>
        <v/>
      </c>
      <c r="F149" s="6" t="str">
        <f>リレー種目入力!AF29</f>
        <v/>
      </c>
      <c r="G149" s="6" t="str">
        <f>リレー種目入力!AG29</f>
        <v/>
      </c>
      <c r="H149" s="6" t="str">
        <f>リレー種目入力!AH29</f>
        <v/>
      </c>
      <c r="I149" s="6" t="str">
        <f>リレー種目入力!AI29</f>
        <v/>
      </c>
      <c r="N149" s="44" t="str">
        <f t="shared" si="8"/>
        <v/>
      </c>
      <c r="O149" s="44" t="str">
        <f t="shared" si="10"/>
        <v/>
      </c>
      <c r="P149" s="44"/>
      <c r="Q149" s="45" t="str">
        <f t="shared" si="9"/>
        <v/>
      </c>
      <c r="R149" s="45" t="str">
        <f t="shared" si="11"/>
        <v/>
      </c>
      <c r="S149" s="45"/>
    </row>
    <row r="150" spans="1:19" x14ac:dyDescent="0.15">
      <c r="A150" s="6">
        <v>24</v>
      </c>
      <c r="B150" s="6" t="str">
        <f>リレー種目入力!W30</f>
        <v/>
      </c>
      <c r="C150" s="6" t="str">
        <f>リレー種目入力!AC30</f>
        <v/>
      </c>
      <c r="D150" s="6" t="str">
        <f>リレー種目入力!AD30</f>
        <v/>
      </c>
      <c r="E150" s="6" t="str">
        <f>リレー種目入力!AE30</f>
        <v/>
      </c>
      <c r="F150" s="6" t="str">
        <f>リレー種目入力!AF30</f>
        <v/>
      </c>
      <c r="G150" s="6" t="str">
        <f>リレー種目入力!AG30</f>
        <v/>
      </c>
      <c r="H150" s="6" t="str">
        <f>リレー種目入力!AH30</f>
        <v/>
      </c>
      <c r="I150" s="6" t="str">
        <f>リレー種目入力!AI30</f>
        <v/>
      </c>
      <c r="N150" s="44" t="str">
        <f t="shared" si="8"/>
        <v/>
      </c>
      <c r="O150" s="44" t="str">
        <f t="shared" si="10"/>
        <v/>
      </c>
      <c r="P150" s="44"/>
      <c r="Q150" s="45" t="str">
        <f t="shared" si="9"/>
        <v/>
      </c>
      <c r="R150" s="45" t="str">
        <f t="shared" si="11"/>
        <v/>
      </c>
      <c r="S150" s="45"/>
    </row>
  </sheetData>
  <phoneticPr fontId="1"/>
  <pageMargins left="0.7" right="0.7" top="0.75" bottom="0.75" header="0.3" footer="0.3"/>
  <pageSetup paperSize="9" orientation="portrait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M5"/>
  <sheetViews>
    <sheetView workbookViewId="0">
      <selection activeCell="U3" sqref="U3"/>
    </sheetView>
  </sheetViews>
  <sheetFormatPr defaultColWidth="9" defaultRowHeight="13.5" x14ac:dyDescent="0.15"/>
  <cols>
    <col min="1" max="1" width="3.625" style="6" customWidth="1"/>
    <col min="2" max="2" width="26.125" style="6" customWidth="1"/>
    <col min="3" max="3" width="9.375" style="6" bestFit="1" customWidth="1"/>
    <col min="4" max="4" width="11.25" style="6" customWidth="1"/>
    <col min="5" max="5" width="9.875" style="6" customWidth="1"/>
    <col min="6" max="6" width="18.125" style="6" customWidth="1"/>
    <col min="7" max="7" width="7.25" style="6" customWidth="1"/>
    <col min="8" max="13" width="11.125" style="6" customWidth="1"/>
    <col min="14" max="16384" width="9" style="6"/>
  </cols>
  <sheetData>
    <row r="1" spans="1:13" s="13" customFormat="1" x14ac:dyDescent="0.15">
      <c r="A1" s="15"/>
      <c r="B1" s="15" t="s">
        <v>5</v>
      </c>
      <c r="C1" s="17" t="s">
        <v>179</v>
      </c>
      <c r="D1" s="17" t="s">
        <v>160</v>
      </c>
      <c r="E1" s="13" t="s">
        <v>248</v>
      </c>
      <c r="F1" s="13" t="s">
        <v>21</v>
      </c>
      <c r="G1" s="13" t="s">
        <v>255</v>
      </c>
      <c r="H1" s="13" t="s">
        <v>256</v>
      </c>
      <c r="I1" s="13" t="s">
        <v>257</v>
      </c>
      <c r="J1" s="13" t="s">
        <v>258</v>
      </c>
      <c r="K1" s="13" t="s">
        <v>259</v>
      </c>
      <c r="L1" s="13" t="s">
        <v>260</v>
      </c>
      <c r="M1" s="13" t="s">
        <v>261</v>
      </c>
    </row>
    <row r="2" spans="1:13" s="13" customFormat="1" x14ac:dyDescent="0.15">
      <c r="A2" s="15">
        <v>1</v>
      </c>
      <c r="B2" s="15" t="str">
        <f>リレー種目入力!X7</f>
        <v/>
      </c>
      <c r="C2" s="15" t="str">
        <f>リレー種目入力!Y7</f>
        <v/>
      </c>
      <c r="D2" s="15" t="str">
        <f>リレー種目入力!Z7</f>
        <v/>
      </c>
      <c r="E2" s="13" t="e">
        <f>リレー種目入力!$AH$4</f>
        <v>#N/A</v>
      </c>
      <c r="F2" s="13">
        <f>リレー種目入力!$AF$4</f>
        <v>0</v>
      </c>
      <c r="G2" s="13" t="str">
        <f>リレー種目入力!AB7</f>
        <v/>
      </c>
      <c r="H2" s="13" t="str">
        <f>リレー種目入力!W7</f>
        <v/>
      </c>
      <c r="I2" s="13" t="str">
        <f>リレー種目入力!W8</f>
        <v/>
      </c>
      <c r="J2" s="13" t="str">
        <f>リレー種目入力!W9</f>
        <v/>
      </c>
      <c r="K2" s="13" t="str">
        <f>リレー種目入力!W10</f>
        <v/>
      </c>
      <c r="L2" s="13" t="str">
        <f>リレー種目入力!W11</f>
        <v/>
      </c>
      <c r="M2" s="13" t="str">
        <f>リレー種目入力!W12</f>
        <v/>
      </c>
    </row>
    <row r="3" spans="1:13" x14ac:dyDescent="0.15">
      <c r="A3" s="16">
        <v>2</v>
      </c>
      <c r="B3" s="16" t="str">
        <f>リレー種目入力!X13</f>
        <v/>
      </c>
      <c r="C3" s="16" t="str">
        <f>リレー種目入力!Y13</f>
        <v/>
      </c>
      <c r="D3" s="16" t="str">
        <f>リレー種目入力!Z13</f>
        <v/>
      </c>
      <c r="E3" s="13" t="e">
        <f>リレー種目入力!$AH$4</f>
        <v>#N/A</v>
      </c>
      <c r="F3" s="13">
        <f>リレー種目入力!$AF$4</f>
        <v>0</v>
      </c>
      <c r="G3" s="6" t="str">
        <f>リレー種目入力!AB13</f>
        <v/>
      </c>
      <c r="H3" s="6" t="str">
        <f>リレー種目入力!W13</f>
        <v/>
      </c>
      <c r="I3" s="6" t="str">
        <f>リレー種目入力!W14</f>
        <v/>
      </c>
      <c r="J3" s="6" t="str">
        <f>リレー種目入力!W15</f>
        <v/>
      </c>
      <c r="K3" s="6" t="str">
        <f>リレー種目入力!W16</f>
        <v/>
      </c>
      <c r="L3" s="6" t="str">
        <f>リレー種目入力!W17</f>
        <v/>
      </c>
      <c r="M3" s="6" t="str">
        <f>リレー種目入力!W18</f>
        <v/>
      </c>
    </row>
    <row r="4" spans="1:13" x14ac:dyDescent="0.15">
      <c r="A4" s="16">
        <v>3</v>
      </c>
      <c r="B4" s="16" t="str">
        <f>リレー種目入力!X19</f>
        <v/>
      </c>
      <c r="C4" s="16" t="str">
        <f>リレー種目入力!Y19</f>
        <v/>
      </c>
      <c r="D4" s="16" t="str">
        <f>リレー種目入力!Z19</f>
        <v/>
      </c>
      <c r="E4" s="13" t="e">
        <f>リレー種目入力!$AH$4</f>
        <v>#N/A</v>
      </c>
      <c r="F4" s="13">
        <f>リレー種目入力!$AF$4</f>
        <v>0</v>
      </c>
      <c r="G4" s="6" t="str">
        <f>リレー種目入力!AB19</f>
        <v/>
      </c>
      <c r="H4" s="6" t="str">
        <f>リレー種目入力!W19</f>
        <v/>
      </c>
      <c r="I4" s="6" t="str">
        <f>リレー種目入力!W20</f>
        <v/>
      </c>
      <c r="J4" s="6" t="str">
        <f>リレー種目入力!W21</f>
        <v/>
      </c>
      <c r="K4" s="6" t="str">
        <f>リレー種目入力!W22</f>
        <v/>
      </c>
      <c r="L4" s="6" t="str">
        <f>リレー種目入力!W23</f>
        <v/>
      </c>
      <c r="M4" s="6" t="str">
        <f>リレー種目入力!W24</f>
        <v/>
      </c>
    </row>
    <row r="5" spans="1:13" x14ac:dyDescent="0.15">
      <c r="A5" s="16">
        <v>4</v>
      </c>
      <c r="B5" s="16" t="str">
        <f>リレー種目入力!X25</f>
        <v/>
      </c>
      <c r="C5" s="16" t="str">
        <f>リレー種目入力!Y25</f>
        <v/>
      </c>
      <c r="D5" s="16" t="str">
        <f>リレー種目入力!Z25</f>
        <v/>
      </c>
      <c r="E5" s="13" t="e">
        <f>リレー種目入力!$AH$4</f>
        <v>#N/A</v>
      </c>
      <c r="F5" s="13">
        <f>リレー種目入力!$AF$4</f>
        <v>0</v>
      </c>
      <c r="G5" s="6" t="str">
        <f>リレー種目入力!AB25</f>
        <v/>
      </c>
      <c r="H5" s="6" t="str">
        <f>リレー種目入力!W25</f>
        <v/>
      </c>
      <c r="I5" s="6" t="str">
        <f>リレー種目入力!W26</f>
        <v/>
      </c>
      <c r="J5" s="6" t="str">
        <f>リレー種目入力!W27</f>
        <v/>
      </c>
      <c r="K5" s="6" t="str">
        <f>リレー種目入力!W28</f>
        <v/>
      </c>
      <c r="L5" s="6" t="str">
        <f>リレー種目入力!W29</f>
        <v/>
      </c>
      <c r="M5" s="6" t="str">
        <f>リレー種目入力!W30</f>
        <v/>
      </c>
    </row>
  </sheetData>
  <phoneticPr fontId="8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8"/>
  <sheetViews>
    <sheetView view="pageBreakPreview" zoomScaleNormal="100" zoomScaleSheetLayoutView="100" workbookViewId="0">
      <selection activeCell="C2" sqref="C2:C7"/>
    </sheetView>
  </sheetViews>
  <sheetFormatPr defaultRowHeight="13.5" x14ac:dyDescent="0.15"/>
  <cols>
    <col min="1" max="1" width="19.625" customWidth="1"/>
    <col min="2" max="2" width="17.875" customWidth="1"/>
    <col min="3" max="3" width="37.375" customWidth="1"/>
    <col min="4" max="4" width="7.125" customWidth="1"/>
    <col min="5" max="5" width="25.625" customWidth="1"/>
  </cols>
  <sheetData>
    <row r="1" spans="1:4" ht="41.25" customHeight="1" x14ac:dyDescent="0.15">
      <c r="A1" s="126" t="s">
        <v>272</v>
      </c>
      <c r="B1" s="126"/>
      <c r="C1" s="126"/>
    </row>
    <row r="2" spans="1:4" ht="51.75" customHeight="1" x14ac:dyDescent="0.15">
      <c r="A2" s="125" t="s">
        <v>640</v>
      </c>
      <c r="B2" s="125"/>
      <c r="C2" s="27"/>
    </row>
    <row r="3" spans="1:4" ht="51.75" customHeight="1" x14ac:dyDescent="0.15">
      <c r="A3" s="125" t="s">
        <v>641</v>
      </c>
      <c r="B3" s="125"/>
      <c r="C3" s="27"/>
    </row>
    <row r="4" spans="1:4" ht="51.75" customHeight="1" x14ac:dyDescent="0.15">
      <c r="A4" s="125" t="s">
        <v>595</v>
      </c>
      <c r="B4" s="125"/>
      <c r="C4" s="27"/>
    </row>
    <row r="5" spans="1:4" ht="51.75" customHeight="1" x14ac:dyDescent="0.15">
      <c r="A5" s="125" t="s">
        <v>596</v>
      </c>
      <c r="B5" s="125"/>
      <c r="C5" s="27"/>
    </row>
    <row r="6" spans="1:4" ht="51.75" customHeight="1" x14ac:dyDescent="0.15">
      <c r="A6" s="125" t="s">
        <v>581</v>
      </c>
      <c r="B6" s="125"/>
      <c r="C6" s="27"/>
    </row>
    <row r="7" spans="1:4" ht="51.75" customHeight="1" x14ac:dyDescent="0.15">
      <c r="A7" s="125" t="s">
        <v>582</v>
      </c>
      <c r="B7" s="125"/>
      <c r="C7" s="28"/>
      <c r="D7" s="29"/>
    </row>
    <row r="8" spans="1:4" ht="41.25" customHeight="1" x14ac:dyDescent="0.15">
      <c r="C8" s="30" t="s">
        <v>273</v>
      </c>
    </row>
    <row r="15" spans="1:4" x14ac:dyDescent="0.15">
      <c r="C15" s="31"/>
    </row>
    <row r="51" spans="3:4" x14ac:dyDescent="0.15">
      <c r="C51" t="s">
        <v>674</v>
      </c>
      <c r="D51" t="s">
        <v>675</v>
      </c>
    </row>
    <row r="52" spans="3:4" x14ac:dyDescent="0.15">
      <c r="C52" t="s">
        <v>676</v>
      </c>
      <c r="D52" t="s">
        <v>677</v>
      </c>
    </row>
    <row r="53" spans="3:4" x14ac:dyDescent="0.15">
      <c r="C53" t="s">
        <v>678</v>
      </c>
      <c r="D53" t="s">
        <v>679</v>
      </c>
    </row>
    <row r="54" spans="3:4" x14ac:dyDescent="0.15">
      <c r="C54" t="s">
        <v>680</v>
      </c>
      <c r="D54" t="s">
        <v>681</v>
      </c>
    </row>
    <row r="55" spans="3:4" x14ac:dyDescent="0.15">
      <c r="C55" t="s">
        <v>682</v>
      </c>
      <c r="D55" t="s">
        <v>683</v>
      </c>
    </row>
    <row r="56" spans="3:4" x14ac:dyDescent="0.15">
      <c r="C56" t="s">
        <v>684</v>
      </c>
      <c r="D56" t="s">
        <v>685</v>
      </c>
    </row>
    <row r="57" spans="3:4" x14ac:dyDescent="0.15">
      <c r="C57" t="s">
        <v>686</v>
      </c>
      <c r="D57" t="s">
        <v>687</v>
      </c>
    </row>
    <row r="58" spans="3:4" x14ac:dyDescent="0.15">
      <c r="C58" t="s">
        <v>688</v>
      </c>
      <c r="D58" t="s">
        <v>689</v>
      </c>
    </row>
    <row r="59" spans="3:4" x14ac:dyDescent="0.15">
      <c r="C59" t="s">
        <v>690</v>
      </c>
      <c r="D59" t="s">
        <v>691</v>
      </c>
    </row>
    <row r="60" spans="3:4" x14ac:dyDescent="0.15">
      <c r="C60" t="s">
        <v>692</v>
      </c>
      <c r="D60" t="s">
        <v>693</v>
      </c>
    </row>
    <row r="61" spans="3:4" x14ac:dyDescent="0.15">
      <c r="C61" t="s">
        <v>694</v>
      </c>
      <c r="D61" t="s">
        <v>695</v>
      </c>
    </row>
    <row r="62" spans="3:4" x14ac:dyDescent="0.15">
      <c r="C62" t="s">
        <v>696</v>
      </c>
      <c r="D62" t="s">
        <v>697</v>
      </c>
    </row>
    <row r="63" spans="3:4" x14ac:dyDescent="0.15">
      <c r="C63" t="s">
        <v>698</v>
      </c>
      <c r="D63" t="s">
        <v>699</v>
      </c>
    </row>
    <row r="64" spans="3:4" x14ac:dyDescent="0.15">
      <c r="C64" t="s">
        <v>700</v>
      </c>
      <c r="D64" t="s">
        <v>701</v>
      </c>
    </row>
    <row r="65" spans="3:4" x14ac:dyDescent="0.15">
      <c r="C65" t="s">
        <v>702</v>
      </c>
      <c r="D65" t="s">
        <v>703</v>
      </c>
    </row>
    <row r="66" spans="3:4" x14ac:dyDescent="0.15">
      <c r="C66" t="s">
        <v>704</v>
      </c>
      <c r="D66" t="s">
        <v>705</v>
      </c>
    </row>
    <row r="67" spans="3:4" x14ac:dyDescent="0.15">
      <c r="C67" t="s">
        <v>706</v>
      </c>
      <c r="D67" t="s">
        <v>707</v>
      </c>
    </row>
    <row r="68" spans="3:4" x14ac:dyDescent="0.15">
      <c r="C68" t="s">
        <v>708</v>
      </c>
      <c r="D68" t="s">
        <v>709</v>
      </c>
    </row>
    <row r="69" spans="3:4" x14ac:dyDescent="0.15">
      <c r="C69" t="s">
        <v>710</v>
      </c>
      <c r="D69" t="s">
        <v>711</v>
      </c>
    </row>
    <row r="70" spans="3:4" x14ac:dyDescent="0.15">
      <c r="C70" t="s">
        <v>712</v>
      </c>
      <c r="D70" t="s">
        <v>713</v>
      </c>
    </row>
    <row r="71" spans="3:4" x14ac:dyDescent="0.15">
      <c r="C71" t="s">
        <v>714</v>
      </c>
      <c r="D71" t="s">
        <v>715</v>
      </c>
    </row>
    <row r="72" spans="3:4" x14ac:dyDescent="0.15">
      <c r="C72" t="s">
        <v>716</v>
      </c>
      <c r="D72" t="s">
        <v>717</v>
      </c>
    </row>
    <row r="73" spans="3:4" x14ac:dyDescent="0.15">
      <c r="C73" t="s">
        <v>718</v>
      </c>
      <c r="D73" t="s">
        <v>719</v>
      </c>
    </row>
    <row r="74" spans="3:4" x14ac:dyDescent="0.15">
      <c r="C74" t="s">
        <v>720</v>
      </c>
      <c r="D74" t="s">
        <v>721</v>
      </c>
    </row>
    <row r="75" spans="3:4" x14ac:dyDescent="0.15">
      <c r="C75" t="s">
        <v>722</v>
      </c>
      <c r="D75" t="s">
        <v>723</v>
      </c>
    </row>
    <row r="76" spans="3:4" x14ac:dyDescent="0.15">
      <c r="C76" t="s">
        <v>724</v>
      </c>
      <c r="D76" t="s">
        <v>725</v>
      </c>
    </row>
    <row r="77" spans="3:4" x14ac:dyDescent="0.15">
      <c r="C77" t="s">
        <v>726</v>
      </c>
      <c r="D77" t="s">
        <v>727</v>
      </c>
    </row>
    <row r="78" spans="3:4" x14ac:dyDescent="0.15">
      <c r="C78" t="s">
        <v>728</v>
      </c>
      <c r="D78" t="s">
        <v>729</v>
      </c>
    </row>
  </sheetData>
  <mergeCells count="7">
    <mergeCell ref="A6:B6"/>
    <mergeCell ref="A7:B7"/>
    <mergeCell ref="A4:B4"/>
    <mergeCell ref="A1:C1"/>
    <mergeCell ref="A2:B2"/>
    <mergeCell ref="A3:B3"/>
    <mergeCell ref="A5:B5"/>
  </mergeCells>
  <phoneticPr fontId="19"/>
  <dataValidations count="2">
    <dataValidation type="list" allowBlank="1" showInputMessage="1" showErrorMessage="1" prompt="リストから選んでください。" sqref="C3" xr:uid="{00000000-0002-0000-0100-000000000000}">
      <formula1>$D$51:$D$78</formula1>
    </dataValidation>
    <dataValidation type="list" allowBlank="1" showInputMessage="1" showErrorMessage="1" prompt="リストから選択してください" sqref="C2" xr:uid="{00000000-0002-0000-0100-000001000000}">
      <formula1>$C$51:$C$78</formula1>
    </dataValidation>
  </dataValidations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85"/>
  <sheetViews>
    <sheetView view="pageBreakPreview" zoomScaleNormal="80" zoomScaleSheetLayoutView="100" workbookViewId="0">
      <pane ySplit="6" topLeftCell="A7" activePane="bottomLeft" state="frozen"/>
      <selection pane="bottomLeft" activeCell="O8" sqref="O8"/>
    </sheetView>
  </sheetViews>
  <sheetFormatPr defaultColWidth="3.625" defaultRowHeight="13.5" x14ac:dyDescent="0.15"/>
  <cols>
    <col min="1" max="1" width="3.75" style="7" customWidth="1"/>
    <col min="2" max="2" width="6.25" style="7" customWidth="1"/>
    <col min="3" max="3" width="13.75" style="7" customWidth="1"/>
    <col min="4" max="4" width="12.5" style="7" customWidth="1"/>
    <col min="5" max="6" width="3.5" style="7" customWidth="1"/>
    <col min="7" max="7" width="7.5" style="7" bestFit="1" customWidth="1"/>
    <col min="8" max="8" width="16" style="7" customWidth="1"/>
    <col min="9" max="9" width="2.5" style="7" customWidth="1"/>
    <col min="10" max="10" width="2.375" style="7" customWidth="1"/>
    <col min="11" max="11" width="2.5" style="7" customWidth="1"/>
    <col min="12" max="12" width="2.375" style="7" customWidth="1"/>
    <col min="13" max="13" width="2.5" style="7" customWidth="1"/>
    <col min="14" max="15" width="1.875" style="7" customWidth="1"/>
    <col min="16" max="16" width="1.25" style="7" customWidth="1"/>
    <col min="17" max="17" width="1.875" style="7" customWidth="1"/>
    <col min="18" max="18" width="2.5" style="7" customWidth="1"/>
    <col min="19" max="19" width="2.375" style="7" customWidth="1"/>
    <col min="20" max="20" width="2.5" style="7" customWidth="1"/>
    <col min="21" max="21" width="2.375" style="7" customWidth="1"/>
    <col min="22" max="22" width="8.375" style="7" customWidth="1"/>
    <col min="23" max="23" width="6" style="7" customWidth="1"/>
    <col min="24" max="24" width="3.625" style="7"/>
    <col min="25" max="26" width="3.625" style="1"/>
    <col min="27" max="27" width="10.375" style="7" bestFit="1" customWidth="1"/>
    <col min="28" max="28" width="29" style="8" customWidth="1"/>
    <col min="29" max="31" width="9.375" style="7" bestFit="1" customWidth="1"/>
    <col min="32" max="32" width="8.375" style="7" bestFit="1" customWidth="1"/>
    <col min="33" max="33" width="15" style="7" bestFit="1" customWidth="1"/>
    <col min="34" max="34" width="7" style="7" customWidth="1"/>
    <col min="35" max="35" width="19.375" style="7" bestFit="1" customWidth="1"/>
    <col min="36" max="36" width="12.25" style="7" customWidth="1"/>
    <col min="37" max="37" width="5.375" style="7" bestFit="1" customWidth="1"/>
    <col min="38" max="38" width="7.375" style="7" bestFit="1" customWidth="1"/>
    <col min="39" max="39" width="4.375" style="7" customWidth="1"/>
    <col min="40" max="40" width="6.75" style="7" customWidth="1"/>
    <col min="41" max="41" width="12" style="7" customWidth="1"/>
    <col min="42" max="42" width="7.375" bestFit="1" customWidth="1"/>
    <col min="43" max="43" width="6.25" customWidth="1"/>
    <col min="44" max="44" width="13.875" style="6" bestFit="1" customWidth="1"/>
    <col min="45" max="46" width="6.25" customWidth="1"/>
    <col min="47" max="16384" width="3.625" style="7"/>
  </cols>
  <sheetData>
    <row r="1" spans="1:44" ht="32.25" customHeight="1" x14ac:dyDescent="0.15">
      <c r="A1" s="153" t="s">
        <v>635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44" ht="7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44" ht="24" customHeight="1" x14ac:dyDescent="0.15">
      <c r="A3" s="154" t="s">
        <v>636</v>
      </c>
      <c r="B3" s="155"/>
      <c r="C3" s="156" t="str">
        <f>IF(基礎データ!$C$2="","",基礎データ!$C$2)</f>
        <v/>
      </c>
      <c r="D3" s="157"/>
      <c r="E3" s="157"/>
      <c r="F3" s="157"/>
      <c r="G3" s="157"/>
      <c r="H3" s="158"/>
      <c r="I3" s="154" t="s">
        <v>11</v>
      </c>
      <c r="J3" s="155"/>
      <c r="K3" s="155"/>
      <c r="L3" s="155"/>
      <c r="M3" s="159"/>
      <c r="N3" s="160"/>
      <c r="O3" s="160"/>
      <c r="P3" s="160"/>
      <c r="Q3" s="160"/>
      <c r="R3" s="160"/>
      <c r="S3" s="160"/>
      <c r="T3" s="160"/>
      <c r="U3" s="160"/>
      <c r="V3" s="160"/>
      <c r="W3" s="161"/>
      <c r="AH3" s="152"/>
      <c r="AI3" s="152"/>
      <c r="AJ3" s="32" t="s">
        <v>136</v>
      </c>
      <c r="AK3" s="32" t="s">
        <v>143</v>
      </c>
      <c r="AL3" s="32" t="s">
        <v>19</v>
      </c>
      <c r="AM3" s="19"/>
    </row>
    <row r="4" spans="1:44" ht="24" customHeight="1" x14ac:dyDescent="0.15">
      <c r="A4" s="139" t="s">
        <v>475</v>
      </c>
      <c r="B4" s="140"/>
      <c r="C4" s="141" t="str">
        <f>IF(基礎データ!$C$7="","",基礎データ!$C$7)</f>
        <v/>
      </c>
      <c r="D4" s="142"/>
      <c r="E4" s="142"/>
      <c r="F4" s="142"/>
      <c r="G4" s="142"/>
      <c r="H4" s="143"/>
      <c r="I4" s="139" t="s">
        <v>12</v>
      </c>
      <c r="J4" s="144"/>
      <c r="K4" s="144"/>
      <c r="L4" s="144"/>
      <c r="M4" s="145"/>
      <c r="N4" s="146" t="str">
        <f>IF(基礎データ!$C$6="","",基礎データ!$C$6)</f>
        <v/>
      </c>
      <c r="O4" s="146"/>
      <c r="P4" s="146"/>
      <c r="Q4" s="146"/>
      <c r="R4" s="146"/>
      <c r="S4" s="146"/>
      <c r="T4" s="146"/>
      <c r="U4" s="146"/>
      <c r="V4" s="146"/>
      <c r="W4" s="147"/>
      <c r="AH4" s="148"/>
      <c r="AI4" s="148"/>
      <c r="AJ4" s="32">
        <f>基礎データ!$C$3</f>
        <v>0</v>
      </c>
      <c r="AK4" s="32" t="e">
        <f>VLOOKUP($AJ$4,$H$223:$L$283,5,FALSE)</f>
        <v>#N/A</v>
      </c>
      <c r="AL4" s="32" t="e">
        <f>VLOOKUP($AJ$4,$H$223:$K$283,3,FALSE)</f>
        <v>#N/A</v>
      </c>
      <c r="AM4" s="19"/>
    </row>
    <row r="5" spans="1:44" ht="18" customHeight="1" x14ac:dyDescent="0.15">
      <c r="A5" s="149"/>
      <c r="B5" s="151" t="s">
        <v>476</v>
      </c>
      <c r="C5" s="129" t="s">
        <v>2</v>
      </c>
      <c r="D5" s="129"/>
      <c r="E5" s="151" t="s">
        <v>464</v>
      </c>
      <c r="F5" s="151" t="s">
        <v>465</v>
      </c>
      <c r="G5" s="127" t="s">
        <v>240</v>
      </c>
      <c r="H5" s="129" t="s">
        <v>467</v>
      </c>
      <c r="I5" s="131" t="s">
        <v>9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134" t="s">
        <v>6</v>
      </c>
    </row>
    <row r="6" spans="1:44" ht="18" customHeight="1" thickBot="1" x14ac:dyDescent="0.2">
      <c r="A6" s="150"/>
      <c r="B6" s="130"/>
      <c r="C6" s="21" t="s">
        <v>10</v>
      </c>
      <c r="D6" s="21" t="s">
        <v>501</v>
      </c>
      <c r="E6" s="130"/>
      <c r="F6" s="130"/>
      <c r="G6" s="128"/>
      <c r="H6" s="130"/>
      <c r="I6" s="136" t="s">
        <v>14</v>
      </c>
      <c r="J6" s="137"/>
      <c r="K6" s="137"/>
      <c r="L6" s="137"/>
      <c r="M6" s="138"/>
      <c r="N6" s="136" t="s">
        <v>468</v>
      </c>
      <c r="O6" s="137"/>
      <c r="P6" s="137"/>
      <c r="Q6" s="137"/>
      <c r="R6" s="136" t="s">
        <v>477</v>
      </c>
      <c r="S6" s="137"/>
      <c r="T6" s="137"/>
      <c r="U6" s="138"/>
      <c r="V6" s="21" t="s">
        <v>469</v>
      </c>
      <c r="W6" s="135"/>
      <c r="AA6" s="24" t="s">
        <v>13</v>
      </c>
      <c r="AB6" s="37" t="s">
        <v>140</v>
      </c>
      <c r="AC6" s="24" t="s">
        <v>179</v>
      </c>
      <c r="AD6" s="24" t="s">
        <v>160</v>
      </c>
      <c r="AE6" s="24" t="s">
        <v>161</v>
      </c>
      <c r="AF6" s="24" t="s">
        <v>14</v>
      </c>
      <c r="AG6" s="24" t="s">
        <v>15</v>
      </c>
      <c r="AH6" s="24" t="s">
        <v>16</v>
      </c>
      <c r="AI6" s="24" t="s">
        <v>17</v>
      </c>
      <c r="AJ6" s="24" t="s">
        <v>18</v>
      </c>
      <c r="AK6" s="24" t="s">
        <v>135</v>
      </c>
      <c r="AL6" s="24" t="s">
        <v>19</v>
      </c>
      <c r="AM6" s="24" t="s">
        <v>253</v>
      </c>
      <c r="AN6" s="24" t="s">
        <v>139</v>
      </c>
      <c r="AO6" s="24" t="s">
        <v>249</v>
      </c>
      <c r="AP6" s="1" t="s">
        <v>240</v>
      </c>
      <c r="AQ6" s="1"/>
      <c r="AR6" s="1" t="s">
        <v>251</v>
      </c>
    </row>
    <row r="7" spans="1:44" ht="24" customHeight="1" thickTop="1" x14ac:dyDescent="0.15">
      <c r="A7" s="71">
        <v>1</v>
      </c>
      <c r="B7" s="9">
        <v>123</v>
      </c>
      <c r="C7" s="115" t="s">
        <v>646</v>
      </c>
      <c r="D7" s="115" t="s">
        <v>647</v>
      </c>
      <c r="E7" s="9">
        <v>3</v>
      </c>
      <c r="F7" s="9" t="s">
        <v>7</v>
      </c>
      <c r="G7" s="9" t="s">
        <v>201</v>
      </c>
      <c r="H7" s="72" t="s">
        <v>618</v>
      </c>
      <c r="I7" s="68"/>
      <c r="J7" s="73"/>
      <c r="K7" s="73" t="s">
        <v>648</v>
      </c>
      <c r="L7" s="73" t="s">
        <v>649</v>
      </c>
      <c r="M7" s="74" t="s">
        <v>650</v>
      </c>
      <c r="N7" s="73" t="s">
        <v>651</v>
      </c>
      <c r="O7" s="73" t="s">
        <v>652</v>
      </c>
      <c r="P7" s="75" t="str">
        <f t="shared" ref="P7:P70" si="0">IF(H7=$H$172,".",IF(H7=$H$173,".",IF(H7=$H$178,".",IF(H7=$H$184,".",IF(H7=$H$185,".",IF(H7=$I$191,".",IF(H7=$I$192,".",IF(H7=$I$197,".",IF(H7=$I$203,".",IF(H7=$I$204,".",""))))))))))</f>
        <v>.</v>
      </c>
      <c r="Q7" s="73" t="s">
        <v>653</v>
      </c>
      <c r="R7" s="68" t="s">
        <v>654</v>
      </c>
      <c r="S7" s="76" t="str">
        <f t="shared" ref="S7:S70" si="1">IF(H7="","","月")</f>
        <v>月</v>
      </c>
      <c r="T7" s="73" t="s">
        <v>652</v>
      </c>
      <c r="U7" s="76" t="str">
        <f t="shared" ref="U7:U70" si="2">IF(H7="","","日")</f>
        <v>日</v>
      </c>
      <c r="V7" s="77"/>
      <c r="W7" s="78"/>
      <c r="AA7" s="3" t="e">
        <f t="shared" ref="AA7:AA70" si="3">IF(ISBLANK(B7),"",VLOOKUP(CONCATENATE($AK$4,F7),$AA$133:$AB$142,2,FALSE)+B7*100)</f>
        <v>#N/A</v>
      </c>
      <c r="AB7" s="38" t="str">
        <f t="shared" ref="AB7:AB70" si="4">IF(ISBLANK(H7),"",H7)</f>
        <v>１００ｍ</v>
      </c>
      <c r="AC7" s="39">
        <f>IF($AB7="","",IF('個人種目入力 (みほん)'!$AM7=2,VLOOKUP($AB7,'(種目・作業用)'!$A$22:$D$36,2,FALSE),VLOOKUP($AB7,'(種目・作業用)'!$A$2:$D$21,2,FALSE)))</f>
        <v>1</v>
      </c>
      <c r="AD7" s="39" t="str">
        <f>IF($AB7="","",IF('個人種目入力 (みほん)'!$AM7=2,VLOOKUP($AB7,'(種目・作業用)'!$A$22:$D$36,3,FALSE),VLOOKUP($AB7,'(種目・作業用)'!$A$2:$D$21,3,FALSE)))</f>
        <v>m 100m</v>
      </c>
      <c r="AE7" s="39" t="str">
        <f>IF($AB7="","",IF('個人種目入力 (みほん)'!$AM7=2,VLOOKUP($AB7,'(種目・作業用)'!$A$22:$D$36,4,FALSE),VLOOKUP($AB7,'(種目・作業用)'!$A$2:$D$21,4,FALSE)))</f>
        <v>00200</v>
      </c>
      <c r="AF7" s="40" t="str">
        <f>IF(ISNUMBER(AA7),IF(LEN(I7)=2,CONCATENATE("0",I7,K7,M7),IF(LEN(I7)=1,CONCATENATE("00",I7,K7,M7),CONCATENATE("000",K7,M7))),"")</f>
        <v/>
      </c>
      <c r="AG7" s="3" t="str">
        <f>IF(AF7="000",AE7,CONCATENATE(AE7," ",AF7))</f>
        <v xml:space="preserve">00200 </v>
      </c>
      <c r="AH7" s="3">
        <f t="shared" ref="AH7:AH70" si="5">IF(ISBLANK(B7),"",B7)</f>
        <v>123</v>
      </c>
      <c r="AI7" s="3" t="str">
        <f t="shared" ref="AI7:AI70" si="6">IF(ISNUMBER(AH7),IF(ISBLANK(E7),AR7,CONCATENATE(AR7,"(",E7,")")),"")</f>
        <v>てすと　太郎(3)</v>
      </c>
      <c r="AJ7" s="3" t="str">
        <f t="shared" ref="AJ7:AJ70" si="7">IF(ISNUMBER(AH7),D7,"")</f>
        <v>ﾃｽﾄ ﾀﾛｳ</v>
      </c>
      <c r="AK7" s="41" t="str">
        <f t="shared" ref="AK7:AK70" si="8">IF(ISNUMBER(AH7),VLOOKUP(AP7,$AP$132:$AQ$179,2,FALSE),"")</f>
        <v>07</v>
      </c>
      <c r="AL7" s="3" t="e">
        <f>IF(ISNUMBER(AH7),$AL$4,"")</f>
        <v>#N/A</v>
      </c>
      <c r="AM7" s="3">
        <f t="shared" ref="AM7:AM70" si="9">IF(ISBLANK(F7),"",IF(F7="男",1,2))</f>
        <v>1</v>
      </c>
      <c r="AN7" s="3" t="str">
        <f>IF(W7="","",W7)</f>
        <v/>
      </c>
      <c r="AO7" s="3">
        <f>IF(ISNUMBER(AH7),$AJ$4,"")</f>
        <v>0</v>
      </c>
      <c r="AP7" s="3" t="str">
        <f>IF(ISBLANK(G7),"",G7)</f>
        <v>福島</v>
      </c>
      <c r="AQ7" s="1"/>
      <c r="AR7" s="1" t="str">
        <f t="shared" ref="AR7:AR70" si="10">IF(LEN(C7)&gt;6,SUBSTITUTE(C7,"　",""),IF(LEN(C7)=6,C7,IF(LEN(C7)=5,CONCATENATE(C7,"　"),IF(LEN(C7)=4,CONCATENATE(SUBSTITUTE(C7,"　","　　"),"　"),CONCATENATE(SUBSTITUTE(C7,"　","　　　"),"　")))))</f>
        <v>てすと　太郎</v>
      </c>
    </row>
    <row r="8" spans="1:44" ht="24" customHeight="1" x14ac:dyDescent="0.15">
      <c r="A8" s="23">
        <v>2</v>
      </c>
      <c r="B8" s="79">
        <v>456</v>
      </c>
      <c r="C8" s="79" t="s">
        <v>655</v>
      </c>
      <c r="D8" s="79" t="s">
        <v>656</v>
      </c>
      <c r="E8" s="79">
        <v>2</v>
      </c>
      <c r="F8" s="79" t="s">
        <v>8</v>
      </c>
      <c r="G8" s="79" t="s">
        <v>198</v>
      </c>
      <c r="H8" s="49" t="s">
        <v>621</v>
      </c>
      <c r="I8" s="80" t="s">
        <v>657</v>
      </c>
      <c r="J8" s="81" t="s">
        <v>658</v>
      </c>
      <c r="K8" s="81" t="s">
        <v>659</v>
      </c>
      <c r="L8" s="81" t="s">
        <v>649</v>
      </c>
      <c r="M8" s="82" t="s">
        <v>660</v>
      </c>
      <c r="N8" s="81"/>
      <c r="O8" s="81"/>
      <c r="P8" s="83" t="str">
        <f t="shared" si="0"/>
        <v/>
      </c>
      <c r="Q8" s="81"/>
      <c r="R8" s="80" t="s">
        <v>654</v>
      </c>
      <c r="S8" s="84" t="str">
        <f t="shared" si="1"/>
        <v>月</v>
      </c>
      <c r="T8" s="81" t="s">
        <v>652</v>
      </c>
      <c r="U8" s="84" t="str">
        <f t="shared" si="2"/>
        <v>日</v>
      </c>
      <c r="V8" s="62"/>
      <c r="W8" s="85"/>
      <c r="AA8" s="3" t="e">
        <f t="shared" si="3"/>
        <v>#N/A</v>
      </c>
      <c r="AB8" s="38" t="str">
        <f t="shared" si="4"/>
        <v>８００ｍ</v>
      </c>
      <c r="AC8" s="39">
        <f>IF($AB8="","",IF('個人種目入力 (みほん)'!$AM8=2,VLOOKUP($AB8,'(種目・作業用)'!$A$22:$D$36,2,FALSE),VLOOKUP($AB8,'(種目・作業用)'!$A$2:$D$21,2,FALSE)))</f>
        <v>24</v>
      </c>
      <c r="AD8" s="39" t="str">
        <f>IF($AB8="","",IF('個人種目入力 (みほん)'!$AM8=2,VLOOKUP($AB8,'(種目・作業用)'!$A$22:$D$36,3,FALSE),VLOOKUP($AB8,'(種目・作業用)'!$A$2:$D$21,3,FALSE)))</f>
        <v>w 800m</v>
      </c>
      <c r="AE8" s="39" t="str">
        <f>IF($AB8="","",IF('個人種目入力 (みほん)'!$AM8=2,VLOOKUP($AB8,'(種目・作業用)'!$A$22:$D$36,4,FALSE),VLOOKUP($AB8,'(種目・作業用)'!$A$2:$D$21,4,FALSE)))</f>
        <v>00600</v>
      </c>
      <c r="AF8" s="40" t="str">
        <f t="shared" ref="AF8:AF71" si="11">IF(ISNUMBER(AA8),IF(LEN(I8)=2,CONCATENATE("0",I8,K8,M8),IF(LEN(I8)=1,CONCATENATE("00",I8,K8,M8),CONCATENATE("000",K8,M8))),"")</f>
        <v/>
      </c>
      <c r="AG8" s="3" t="str">
        <f t="shared" ref="AG8:AG71" si="12">IF(AF8="000",AE8,CONCATENATE(AE8," ",AF8))</f>
        <v xml:space="preserve">00600 </v>
      </c>
      <c r="AH8" s="3">
        <f t="shared" si="5"/>
        <v>456</v>
      </c>
      <c r="AI8" s="3" t="str">
        <f t="shared" si="6"/>
        <v>いいぞ　花子(2)</v>
      </c>
      <c r="AJ8" s="3" t="str">
        <f t="shared" si="7"/>
        <v>ｲｲｿﾞ ﾊﾅｺ</v>
      </c>
      <c r="AK8" s="41" t="str">
        <f t="shared" si="8"/>
        <v>04</v>
      </c>
      <c r="AL8" s="3" t="e">
        <f t="shared" ref="AL8:AL71" si="13">IF(ISNUMBER(AH8),$AL$4,"")</f>
        <v>#N/A</v>
      </c>
      <c r="AM8" s="3">
        <f t="shared" si="9"/>
        <v>2</v>
      </c>
      <c r="AN8" s="3" t="str">
        <f t="shared" ref="AN8:AN71" si="14">IF(W8="","",W8)</f>
        <v/>
      </c>
      <c r="AO8" s="3">
        <f t="shared" ref="AO8:AO71" si="15">IF(ISNUMBER(AH8),$AJ$4,"")</f>
        <v>0</v>
      </c>
      <c r="AP8" s="3" t="str">
        <f t="shared" ref="AP8:AP71" si="16">IF(ISBLANK(G8),"",G8)</f>
        <v>宮城</v>
      </c>
      <c r="AQ8" s="1"/>
      <c r="AR8" s="1" t="str">
        <f t="shared" si="10"/>
        <v>いいぞ　花子</v>
      </c>
    </row>
    <row r="9" spans="1:44" ht="24" customHeight="1" x14ac:dyDescent="0.15">
      <c r="A9" s="23">
        <v>3</v>
      </c>
      <c r="B9" s="79"/>
      <c r="C9" s="79"/>
      <c r="D9" s="79"/>
      <c r="E9" s="79"/>
      <c r="F9" s="79"/>
      <c r="G9" s="79"/>
      <c r="H9" s="49"/>
      <c r="I9" s="80"/>
      <c r="J9" s="81"/>
      <c r="K9" s="81"/>
      <c r="L9" s="81"/>
      <c r="M9" s="82"/>
      <c r="N9" s="81"/>
      <c r="O9" s="81"/>
      <c r="P9" s="83" t="str">
        <f t="shared" si="0"/>
        <v/>
      </c>
      <c r="Q9" s="81"/>
      <c r="R9" s="80"/>
      <c r="S9" s="84" t="str">
        <f t="shared" si="1"/>
        <v/>
      </c>
      <c r="T9" s="81"/>
      <c r="U9" s="84" t="str">
        <f t="shared" si="2"/>
        <v/>
      </c>
      <c r="V9" s="62"/>
      <c r="W9" s="85"/>
      <c r="AA9" s="3" t="str">
        <f t="shared" si="3"/>
        <v/>
      </c>
      <c r="AB9" s="38" t="str">
        <f t="shared" si="4"/>
        <v/>
      </c>
      <c r="AC9" s="39" t="str">
        <f>IF($AB9="","",IF('個人種目入力 (みほん)'!$AM9=2,VLOOKUP($AB9,'(種目・作業用)'!$A$22:$D$36,2,FALSE),VLOOKUP($AB9,'(種目・作業用)'!$A$2:$D$21,2,FALSE)))</f>
        <v/>
      </c>
      <c r="AD9" s="39" t="str">
        <f>IF($AB9="","",IF('個人種目入力 (みほん)'!$AM9=2,VLOOKUP($AB9,'(種目・作業用)'!$A$22:$D$36,3,FALSE),VLOOKUP($AB9,'(種目・作業用)'!$A$2:$D$21,3,FALSE)))</f>
        <v/>
      </c>
      <c r="AE9" s="39" t="str">
        <f>IF($AB9="","",IF('個人種目入力 (みほん)'!$AM9=2,VLOOKUP($AB9,'(種目・作業用)'!$A$22:$D$36,4,FALSE),VLOOKUP($AB9,'(種目・作業用)'!$A$2:$D$21,4,FALSE)))</f>
        <v/>
      </c>
      <c r="AF9" s="40" t="str">
        <f t="shared" si="11"/>
        <v/>
      </c>
      <c r="AG9" s="3" t="str">
        <f t="shared" si="12"/>
        <v xml:space="preserve"> </v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41" t="str">
        <f t="shared" si="8"/>
        <v/>
      </c>
      <c r="AL9" s="3" t="str">
        <f t="shared" si="13"/>
        <v/>
      </c>
      <c r="AM9" s="3" t="str">
        <f t="shared" si="9"/>
        <v/>
      </c>
      <c r="AN9" s="3" t="str">
        <f t="shared" si="14"/>
        <v/>
      </c>
      <c r="AO9" s="3" t="str">
        <f t="shared" si="15"/>
        <v/>
      </c>
      <c r="AP9" s="3" t="str">
        <f t="shared" si="16"/>
        <v/>
      </c>
      <c r="AQ9" s="1"/>
      <c r="AR9" s="1" t="str">
        <f t="shared" si="10"/>
        <v>　</v>
      </c>
    </row>
    <row r="10" spans="1:44" ht="24" customHeight="1" x14ac:dyDescent="0.15">
      <c r="A10" s="23">
        <v>4</v>
      </c>
      <c r="B10" s="79"/>
      <c r="C10" s="79"/>
      <c r="D10" s="79"/>
      <c r="E10" s="79"/>
      <c r="F10" s="79"/>
      <c r="G10" s="79"/>
      <c r="H10" s="49"/>
      <c r="I10" s="80"/>
      <c r="J10" s="81"/>
      <c r="K10" s="81"/>
      <c r="L10" s="81"/>
      <c r="M10" s="82"/>
      <c r="N10" s="81"/>
      <c r="O10" s="81"/>
      <c r="P10" s="83" t="str">
        <f t="shared" si="0"/>
        <v/>
      </c>
      <c r="Q10" s="81"/>
      <c r="R10" s="80"/>
      <c r="S10" s="84" t="str">
        <f t="shared" si="1"/>
        <v/>
      </c>
      <c r="T10" s="81"/>
      <c r="U10" s="84" t="str">
        <f t="shared" si="2"/>
        <v/>
      </c>
      <c r="V10" s="62"/>
      <c r="W10" s="85"/>
      <c r="AA10" s="3" t="str">
        <f t="shared" si="3"/>
        <v/>
      </c>
      <c r="AB10" s="38" t="str">
        <f t="shared" si="4"/>
        <v/>
      </c>
      <c r="AC10" s="39" t="str">
        <f>IF($AB10="","",IF('個人種目入力 (みほん)'!$AM10=2,VLOOKUP($AB10,'(種目・作業用)'!$A$22:$D$36,2,FALSE),VLOOKUP($AB10,'(種目・作業用)'!$A$2:$D$21,2,FALSE)))</f>
        <v/>
      </c>
      <c r="AD10" s="39" t="str">
        <f>IF($AB10="","",IF('個人種目入力 (みほん)'!$AM10=2,VLOOKUP($AB10,'(種目・作業用)'!$A$22:$D$36,3,FALSE),VLOOKUP($AB10,'(種目・作業用)'!$A$2:$D$21,3,FALSE)))</f>
        <v/>
      </c>
      <c r="AE10" s="39" t="str">
        <f>IF($AB10="","",IF('個人種目入力 (みほん)'!$AM10=2,VLOOKUP($AB10,'(種目・作業用)'!$A$22:$D$36,4,FALSE),VLOOKUP($AB10,'(種目・作業用)'!$A$2:$D$21,4,FALSE)))</f>
        <v/>
      </c>
      <c r="AF10" s="40" t="str">
        <f t="shared" si="11"/>
        <v/>
      </c>
      <c r="AG10" s="3" t="str">
        <f t="shared" si="12"/>
        <v xml:space="preserve"> </v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41" t="str">
        <f t="shared" si="8"/>
        <v/>
      </c>
      <c r="AL10" s="3" t="str">
        <f t="shared" si="13"/>
        <v/>
      </c>
      <c r="AM10" s="3" t="str">
        <f t="shared" si="9"/>
        <v/>
      </c>
      <c r="AN10" s="3" t="str">
        <f t="shared" si="14"/>
        <v/>
      </c>
      <c r="AO10" s="3" t="str">
        <f t="shared" si="15"/>
        <v/>
      </c>
      <c r="AP10" s="3" t="str">
        <f t="shared" si="16"/>
        <v/>
      </c>
      <c r="AQ10" s="1"/>
      <c r="AR10" s="1" t="str">
        <f t="shared" si="10"/>
        <v>　</v>
      </c>
    </row>
    <row r="11" spans="1:44" ht="24" customHeight="1" x14ac:dyDescent="0.15">
      <c r="A11" s="23">
        <v>5</v>
      </c>
      <c r="B11" s="79"/>
      <c r="C11" s="79"/>
      <c r="D11" s="79"/>
      <c r="E11" s="79"/>
      <c r="F11" s="79"/>
      <c r="G11" s="79"/>
      <c r="H11" s="49"/>
      <c r="I11" s="80"/>
      <c r="J11" s="81"/>
      <c r="K11" s="81"/>
      <c r="L11" s="81"/>
      <c r="M11" s="82"/>
      <c r="N11" s="81"/>
      <c r="O11" s="81"/>
      <c r="P11" s="83" t="str">
        <f t="shared" si="0"/>
        <v/>
      </c>
      <c r="Q11" s="81"/>
      <c r="R11" s="80"/>
      <c r="S11" s="84" t="str">
        <f t="shared" si="1"/>
        <v/>
      </c>
      <c r="T11" s="81"/>
      <c r="U11" s="84" t="str">
        <f t="shared" si="2"/>
        <v/>
      </c>
      <c r="V11" s="62"/>
      <c r="W11" s="85"/>
      <c r="AA11" s="3" t="str">
        <f t="shared" si="3"/>
        <v/>
      </c>
      <c r="AB11" s="38" t="str">
        <f t="shared" si="4"/>
        <v/>
      </c>
      <c r="AC11" s="39" t="str">
        <f>IF($AB11="","",IF('個人種目入力 (みほん)'!$AM11=2,VLOOKUP($AB11,'(種目・作業用)'!$A$22:$D$36,2,FALSE),VLOOKUP($AB11,'(種目・作業用)'!$A$2:$D$21,2,FALSE)))</f>
        <v/>
      </c>
      <c r="AD11" s="39" t="str">
        <f>IF($AB11="","",IF('個人種目入力 (みほん)'!$AM11=2,VLOOKUP($AB11,'(種目・作業用)'!$A$22:$D$36,3,FALSE),VLOOKUP($AB11,'(種目・作業用)'!$A$2:$D$21,3,FALSE)))</f>
        <v/>
      </c>
      <c r="AE11" s="39" t="str">
        <f>IF($AB11="","",IF('個人種目入力 (みほん)'!$AM11=2,VLOOKUP($AB11,'(種目・作業用)'!$A$22:$D$36,4,FALSE),VLOOKUP($AB11,'(種目・作業用)'!$A$2:$D$21,4,FALSE)))</f>
        <v/>
      </c>
      <c r="AF11" s="40" t="str">
        <f t="shared" si="11"/>
        <v/>
      </c>
      <c r="AG11" s="3" t="str">
        <f t="shared" si="12"/>
        <v xml:space="preserve"> </v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41" t="str">
        <f t="shared" si="8"/>
        <v/>
      </c>
      <c r="AL11" s="3" t="str">
        <f t="shared" si="13"/>
        <v/>
      </c>
      <c r="AM11" s="3" t="str">
        <f t="shared" si="9"/>
        <v/>
      </c>
      <c r="AN11" s="3" t="str">
        <f t="shared" si="14"/>
        <v/>
      </c>
      <c r="AO11" s="3" t="str">
        <f t="shared" si="15"/>
        <v/>
      </c>
      <c r="AP11" s="3" t="str">
        <f t="shared" si="16"/>
        <v/>
      </c>
      <c r="AQ11" s="1"/>
      <c r="AR11" s="1" t="str">
        <f t="shared" si="10"/>
        <v>　</v>
      </c>
    </row>
    <row r="12" spans="1:44" ht="24" customHeight="1" x14ac:dyDescent="0.15">
      <c r="A12" s="23">
        <v>6</v>
      </c>
      <c r="B12" s="79"/>
      <c r="C12" s="79"/>
      <c r="D12" s="79"/>
      <c r="E12" s="79"/>
      <c r="F12" s="79"/>
      <c r="G12" s="79"/>
      <c r="H12" s="49"/>
      <c r="I12" s="80"/>
      <c r="J12" s="81"/>
      <c r="K12" s="81"/>
      <c r="L12" s="81"/>
      <c r="M12" s="82"/>
      <c r="N12" s="81"/>
      <c r="O12" s="81"/>
      <c r="P12" s="83" t="str">
        <f t="shared" si="0"/>
        <v/>
      </c>
      <c r="Q12" s="81"/>
      <c r="R12" s="80"/>
      <c r="S12" s="84" t="str">
        <f t="shared" si="1"/>
        <v/>
      </c>
      <c r="T12" s="81"/>
      <c r="U12" s="84" t="str">
        <f t="shared" si="2"/>
        <v/>
      </c>
      <c r="V12" s="62"/>
      <c r="W12" s="85"/>
      <c r="AA12" s="3" t="str">
        <f t="shared" si="3"/>
        <v/>
      </c>
      <c r="AB12" s="38" t="str">
        <f t="shared" si="4"/>
        <v/>
      </c>
      <c r="AC12" s="39" t="str">
        <f>IF($AB12="","",IF('個人種目入力 (みほん)'!$AM12=2,VLOOKUP($AB12,'(種目・作業用)'!$A$22:$D$36,2,FALSE),VLOOKUP($AB12,'(種目・作業用)'!$A$2:$D$21,2,FALSE)))</f>
        <v/>
      </c>
      <c r="AD12" s="39" t="str">
        <f>IF($AB12="","",IF('個人種目入力 (みほん)'!$AM12=2,VLOOKUP($AB12,'(種目・作業用)'!$A$22:$D$36,3,FALSE),VLOOKUP($AB12,'(種目・作業用)'!$A$2:$D$21,3,FALSE)))</f>
        <v/>
      </c>
      <c r="AE12" s="39" t="str">
        <f>IF($AB12="","",IF('個人種目入力 (みほん)'!$AM12=2,VLOOKUP($AB12,'(種目・作業用)'!$A$22:$D$36,4,FALSE),VLOOKUP($AB12,'(種目・作業用)'!$A$2:$D$21,4,FALSE)))</f>
        <v/>
      </c>
      <c r="AF12" s="40" t="str">
        <f t="shared" si="11"/>
        <v/>
      </c>
      <c r="AG12" s="3" t="str">
        <f t="shared" si="12"/>
        <v xml:space="preserve"> </v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41" t="str">
        <f t="shared" si="8"/>
        <v/>
      </c>
      <c r="AL12" s="3" t="str">
        <f t="shared" si="13"/>
        <v/>
      </c>
      <c r="AM12" s="3" t="str">
        <f t="shared" si="9"/>
        <v/>
      </c>
      <c r="AN12" s="3" t="str">
        <f t="shared" si="14"/>
        <v/>
      </c>
      <c r="AO12" s="3" t="str">
        <f t="shared" si="15"/>
        <v/>
      </c>
      <c r="AP12" s="3" t="str">
        <f t="shared" si="16"/>
        <v/>
      </c>
      <c r="AQ12" s="1"/>
      <c r="AR12" s="1" t="str">
        <f t="shared" si="10"/>
        <v>　</v>
      </c>
    </row>
    <row r="13" spans="1:44" ht="24" customHeight="1" x14ac:dyDescent="0.15">
      <c r="A13" s="23">
        <v>7</v>
      </c>
      <c r="B13" s="79"/>
      <c r="C13" s="79"/>
      <c r="D13" s="79"/>
      <c r="E13" s="79"/>
      <c r="F13" s="79"/>
      <c r="G13" s="79"/>
      <c r="H13" s="49"/>
      <c r="I13" s="80"/>
      <c r="J13" s="81"/>
      <c r="K13" s="81"/>
      <c r="L13" s="81"/>
      <c r="M13" s="82"/>
      <c r="N13" s="81"/>
      <c r="O13" s="81"/>
      <c r="P13" s="83" t="str">
        <f t="shared" si="0"/>
        <v/>
      </c>
      <c r="Q13" s="81"/>
      <c r="R13" s="80"/>
      <c r="S13" s="84" t="str">
        <f t="shared" si="1"/>
        <v/>
      </c>
      <c r="T13" s="81"/>
      <c r="U13" s="84" t="str">
        <f t="shared" si="2"/>
        <v/>
      </c>
      <c r="V13" s="62"/>
      <c r="W13" s="85"/>
      <c r="AA13" s="3" t="str">
        <f t="shared" si="3"/>
        <v/>
      </c>
      <c r="AB13" s="38" t="str">
        <f t="shared" si="4"/>
        <v/>
      </c>
      <c r="AC13" s="39" t="str">
        <f>IF($AB13="","",IF('個人種目入力 (みほん)'!$AM13=2,VLOOKUP($AB13,'(種目・作業用)'!$A$22:$D$36,2,FALSE),VLOOKUP($AB13,'(種目・作業用)'!$A$2:$D$21,2,FALSE)))</f>
        <v/>
      </c>
      <c r="AD13" s="39" t="str">
        <f>IF($AB13="","",IF('個人種目入力 (みほん)'!$AM13=2,VLOOKUP($AB13,'(種目・作業用)'!$A$22:$D$36,3,FALSE),VLOOKUP($AB13,'(種目・作業用)'!$A$2:$D$21,3,FALSE)))</f>
        <v/>
      </c>
      <c r="AE13" s="39" t="str">
        <f>IF($AB13="","",IF('個人種目入力 (みほん)'!$AM13=2,VLOOKUP($AB13,'(種目・作業用)'!$A$22:$D$36,4,FALSE),VLOOKUP($AB13,'(種目・作業用)'!$A$2:$D$21,4,FALSE)))</f>
        <v/>
      </c>
      <c r="AF13" s="40" t="str">
        <f t="shared" si="11"/>
        <v/>
      </c>
      <c r="AG13" s="3" t="str">
        <f t="shared" si="12"/>
        <v xml:space="preserve"> </v>
      </c>
      <c r="AH13" s="3" t="str">
        <f t="shared" si="5"/>
        <v/>
      </c>
      <c r="AI13" s="3" t="str">
        <f t="shared" si="6"/>
        <v/>
      </c>
      <c r="AJ13" s="3" t="str">
        <f t="shared" si="7"/>
        <v/>
      </c>
      <c r="AK13" s="41" t="str">
        <f t="shared" si="8"/>
        <v/>
      </c>
      <c r="AL13" s="3" t="str">
        <f t="shared" si="13"/>
        <v/>
      </c>
      <c r="AM13" s="3" t="str">
        <f t="shared" si="9"/>
        <v/>
      </c>
      <c r="AN13" s="3" t="str">
        <f t="shared" si="14"/>
        <v/>
      </c>
      <c r="AO13" s="3" t="str">
        <f t="shared" si="15"/>
        <v/>
      </c>
      <c r="AP13" s="3" t="str">
        <f t="shared" si="16"/>
        <v/>
      </c>
      <c r="AQ13" s="1"/>
      <c r="AR13" s="1" t="str">
        <f t="shared" si="10"/>
        <v>　</v>
      </c>
    </row>
    <row r="14" spans="1:44" ht="24" customHeight="1" x14ac:dyDescent="0.15">
      <c r="A14" s="23">
        <v>8</v>
      </c>
      <c r="B14" s="79"/>
      <c r="C14" s="79"/>
      <c r="D14" s="79"/>
      <c r="E14" s="79"/>
      <c r="F14" s="79"/>
      <c r="G14" s="79"/>
      <c r="H14" s="49"/>
      <c r="I14" s="80"/>
      <c r="J14" s="81"/>
      <c r="K14" s="81"/>
      <c r="L14" s="81"/>
      <c r="M14" s="82"/>
      <c r="N14" s="81"/>
      <c r="O14" s="81"/>
      <c r="P14" s="83" t="str">
        <f t="shared" si="0"/>
        <v/>
      </c>
      <c r="Q14" s="81"/>
      <c r="R14" s="80"/>
      <c r="S14" s="84" t="str">
        <f t="shared" si="1"/>
        <v/>
      </c>
      <c r="T14" s="81"/>
      <c r="U14" s="84" t="str">
        <f t="shared" si="2"/>
        <v/>
      </c>
      <c r="V14" s="62"/>
      <c r="W14" s="85"/>
      <c r="AA14" s="3" t="str">
        <f t="shared" si="3"/>
        <v/>
      </c>
      <c r="AB14" s="38" t="str">
        <f t="shared" si="4"/>
        <v/>
      </c>
      <c r="AC14" s="39" t="str">
        <f>IF($AB14="","",IF('個人種目入力 (みほん)'!$AM14=2,VLOOKUP($AB14,'(種目・作業用)'!$A$22:$D$36,2,FALSE),VLOOKUP($AB14,'(種目・作業用)'!$A$2:$D$21,2,FALSE)))</f>
        <v/>
      </c>
      <c r="AD14" s="39" t="str">
        <f>IF($AB14="","",IF('個人種目入力 (みほん)'!$AM14=2,VLOOKUP($AB14,'(種目・作業用)'!$A$22:$D$36,3,FALSE),VLOOKUP($AB14,'(種目・作業用)'!$A$2:$D$21,3,FALSE)))</f>
        <v/>
      </c>
      <c r="AE14" s="39" t="str">
        <f>IF($AB14="","",IF('個人種目入力 (みほん)'!$AM14=2,VLOOKUP($AB14,'(種目・作業用)'!$A$22:$D$36,4,FALSE),VLOOKUP($AB14,'(種目・作業用)'!$A$2:$D$21,4,FALSE)))</f>
        <v/>
      </c>
      <c r="AF14" s="40" t="str">
        <f t="shared" si="11"/>
        <v/>
      </c>
      <c r="AG14" s="3" t="str">
        <f t="shared" si="12"/>
        <v xml:space="preserve"> </v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41" t="str">
        <f t="shared" si="8"/>
        <v/>
      </c>
      <c r="AL14" s="3" t="str">
        <f t="shared" si="13"/>
        <v/>
      </c>
      <c r="AM14" s="3" t="str">
        <f t="shared" si="9"/>
        <v/>
      </c>
      <c r="AN14" s="3" t="str">
        <f t="shared" si="14"/>
        <v/>
      </c>
      <c r="AO14" s="3" t="str">
        <f t="shared" si="15"/>
        <v/>
      </c>
      <c r="AP14" s="3" t="str">
        <f t="shared" si="16"/>
        <v/>
      </c>
      <c r="AQ14" s="1"/>
      <c r="AR14" s="1" t="str">
        <f t="shared" si="10"/>
        <v>　</v>
      </c>
    </row>
    <row r="15" spans="1:44" ht="24" customHeight="1" x14ac:dyDescent="0.15">
      <c r="A15" s="23">
        <v>9</v>
      </c>
      <c r="B15" s="79"/>
      <c r="C15" s="79"/>
      <c r="D15" s="79"/>
      <c r="E15" s="79"/>
      <c r="F15" s="79"/>
      <c r="G15" s="79"/>
      <c r="H15" s="49"/>
      <c r="I15" s="80"/>
      <c r="J15" s="81"/>
      <c r="K15" s="81"/>
      <c r="L15" s="81"/>
      <c r="M15" s="82"/>
      <c r="N15" s="81"/>
      <c r="O15" s="81"/>
      <c r="P15" s="83" t="str">
        <f t="shared" si="0"/>
        <v/>
      </c>
      <c r="Q15" s="81"/>
      <c r="R15" s="80"/>
      <c r="S15" s="84" t="str">
        <f t="shared" si="1"/>
        <v/>
      </c>
      <c r="T15" s="81"/>
      <c r="U15" s="84" t="str">
        <f t="shared" si="2"/>
        <v/>
      </c>
      <c r="V15" s="62"/>
      <c r="W15" s="85"/>
      <c r="AA15" s="3" t="str">
        <f t="shared" si="3"/>
        <v/>
      </c>
      <c r="AB15" s="38" t="str">
        <f t="shared" si="4"/>
        <v/>
      </c>
      <c r="AC15" s="39" t="str">
        <f>IF($AB15="","",IF('個人種目入力 (みほん)'!$AM15=2,VLOOKUP($AB15,'(種目・作業用)'!$A$22:$D$36,2,FALSE),VLOOKUP($AB15,'(種目・作業用)'!$A$2:$D$21,2,FALSE)))</f>
        <v/>
      </c>
      <c r="AD15" s="39" t="str">
        <f>IF($AB15="","",IF('個人種目入力 (みほん)'!$AM15=2,VLOOKUP($AB15,'(種目・作業用)'!$A$22:$D$36,3,FALSE),VLOOKUP($AB15,'(種目・作業用)'!$A$2:$D$21,3,FALSE)))</f>
        <v/>
      </c>
      <c r="AE15" s="39" t="str">
        <f>IF($AB15="","",IF('個人種目入力 (みほん)'!$AM15=2,VLOOKUP($AB15,'(種目・作業用)'!$A$22:$D$36,4,FALSE),VLOOKUP($AB15,'(種目・作業用)'!$A$2:$D$21,4,FALSE)))</f>
        <v/>
      </c>
      <c r="AF15" s="40" t="str">
        <f t="shared" si="11"/>
        <v/>
      </c>
      <c r="AG15" s="3" t="str">
        <f t="shared" si="12"/>
        <v xml:space="preserve"> </v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41" t="str">
        <f t="shared" si="8"/>
        <v/>
      </c>
      <c r="AL15" s="3" t="str">
        <f t="shared" si="13"/>
        <v/>
      </c>
      <c r="AM15" s="3" t="str">
        <f t="shared" si="9"/>
        <v/>
      </c>
      <c r="AN15" s="3" t="str">
        <f t="shared" si="14"/>
        <v/>
      </c>
      <c r="AO15" s="3" t="str">
        <f t="shared" si="15"/>
        <v/>
      </c>
      <c r="AP15" s="3" t="str">
        <f t="shared" si="16"/>
        <v/>
      </c>
      <c r="AQ15" s="1"/>
      <c r="AR15" s="1" t="str">
        <f t="shared" si="10"/>
        <v>　</v>
      </c>
    </row>
    <row r="16" spans="1:44" ht="24" customHeight="1" x14ac:dyDescent="0.15">
      <c r="A16" s="23">
        <v>10</v>
      </c>
      <c r="B16" s="79"/>
      <c r="C16" s="79"/>
      <c r="D16" s="79"/>
      <c r="E16" s="79"/>
      <c r="F16" s="79"/>
      <c r="G16" s="79"/>
      <c r="H16" s="49"/>
      <c r="I16" s="80"/>
      <c r="J16" s="81"/>
      <c r="K16" s="81"/>
      <c r="L16" s="81"/>
      <c r="M16" s="82"/>
      <c r="N16" s="81"/>
      <c r="O16" s="81"/>
      <c r="P16" s="83" t="str">
        <f t="shared" si="0"/>
        <v/>
      </c>
      <c r="Q16" s="81"/>
      <c r="R16" s="80"/>
      <c r="S16" s="84" t="str">
        <f t="shared" si="1"/>
        <v/>
      </c>
      <c r="T16" s="81"/>
      <c r="U16" s="84" t="str">
        <f t="shared" si="2"/>
        <v/>
      </c>
      <c r="V16" s="62"/>
      <c r="W16" s="85"/>
      <c r="AA16" s="3" t="str">
        <f t="shared" si="3"/>
        <v/>
      </c>
      <c r="AB16" s="38" t="str">
        <f t="shared" si="4"/>
        <v/>
      </c>
      <c r="AC16" s="39" t="str">
        <f>IF($AB16="","",IF('個人種目入力 (みほん)'!$AM16=2,VLOOKUP($AB16,'(種目・作業用)'!$A$22:$D$36,2,FALSE),VLOOKUP($AB16,'(種目・作業用)'!$A$2:$D$21,2,FALSE)))</f>
        <v/>
      </c>
      <c r="AD16" s="39" t="str">
        <f>IF($AB16="","",IF('個人種目入力 (みほん)'!$AM16=2,VLOOKUP($AB16,'(種目・作業用)'!$A$22:$D$36,3,FALSE),VLOOKUP($AB16,'(種目・作業用)'!$A$2:$D$21,3,FALSE)))</f>
        <v/>
      </c>
      <c r="AE16" s="39" t="str">
        <f>IF($AB16="","",IF('個人種目入力 (みほん)'!$AM16=2,VLOOKUP($AB16,'(種目・作業用)'!$A$22:$D$36,4,FALSE),VLOOKUP($AB16,'(種目・作業用)'!$A$2:$D$21,4,FALSE)))</f>
        <v/>
      </c>
      <c r="AF16" s="40" t="str">
        <f t="shared" si="11"/>
        <v/>
      </c>
      <c r="AG16" s="3" t="str">
        <f t="shared" si="12"/>
        <v xml:space="preserve"> </v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41" t="str">
        <f t="shared" si="8"/>
        <v/>
      </c>
      <c r="AL16" s="3" t="str">
        <f t="shared" si="13"/>
        <v/>
      </c>
      <c r="AM16" s="3" t="str">
        <f t="shared" si="9"/>
        <v/>
      </c>
      <c r="AN16" s="3" t="str">
        <f t="shared" si="14"/>
        <v/>
      </c>
      <c r="AO16" s="3" t="str">
        <f t="shared" si="15"/>
        <v/>
      </c>
      <c r="AP16" s="3" t="str">
        <f t="shared" si="16"/>
        <v/>
      </c>
      <c r="AQ16" s="1"/>
      <c r="AR16" s="1" t="str">
        <f t="shared" si="10"/>
        <v>　</v>
      </c>
    </row>
    <row r="17" spans="1:44" ht="24" customHeight="1" x14ac:dyDescent="0.15">
      <c r="A17" s="23">
        <v>11</v>
      </c>
      <c r="B17" s="79"/>
      <c r="C17" s="79"/>
      <c r="D17" s="79"/>
      <c r="E17" s="79"/>
      <c r="F17" s="79"/>
      <c r="G17" s="79"/>
      <c r="H17" s="49"/>
      <c r="I17" s="80"/>
      <c r="J17" s="81"/>
      <c r="K17" s="81"/>
      <c r="L17" s="81"/>
      <c r="M17" s="82"/>
      <c r="N17" s="81"/>
      <c r="O17" s="81"/>
      <c r="P17" s="83" t="str">
        <f t="shared" si="0"/>
        <v/>
      </c>
      <c r="Q17" s="81"/>
      <c r="R17" s="80"/>
      <c r="S17" s="84" t="str">
        <f t="shared" si="1"/>
        <v/>
      </c>
      <c r="T17" s="81"/>
      <c r="U17" s="84" t="str">
        <f t="shared" si="2"/>
        <v/>
      </c>
      <c r="V17" s="62"/>
      <c r="W17" s="85"/>
      <c r="AA17" s="3" t="str">
        <f t="shared" si="3"/>
        <v/>
      </c>
      <c r="AB17" s="38" t="str">
        <f t="shared" si="4"/>
        <v/>
      </c>
      <c r="AC17" s="39" t="str">
        <f>IF($AB17="","",IF('個人種目入力 (みほん)'!$AM17=2,VLOOKUP($AB17,'(種目・作業用)'!$A$22:$D$36,2,FALSE),VLOOKUP($AB17,'(種目・作業用)'!$A$2:$D$21,2,FALSE)))</f>
        <v/>
      </c>
      <c r="AD17" s="39" t="str">
        <f>IF($AB17="","",IF('個人種目入力 (みほん)'!$AM17=2,VLOOKUP($AB17,'(種目・作業用)'!$A$22:$D$36,3,FALSE),VLOOKUP($AB17,'(種目・作業用)'!$A$2:$D$21,3,FALSE)))</f>
        <v/>
      </c>
      <c r="AE17" s="39" t="str">
        <f>IF($AB17="","",IF('個人種目入力 (みほん)'!$AM17=2,VLOOKUP($AB17,'(種目・作業用)'!$A$22:$D$36,4,FALSE),VLOOKUP($AB17,'(種目・作業用)'!$A$2:$D$21,4,FALSE)))</f>
        <v/>
      </c>
      <c r="AF17" s="40" t="str">
        <f t="shared" si="11"/>
        <v/>
      </c>
      <c r="AG17" s="3" t="str">
        <f t="shared" si="12"/>
        <v xml:space="preserve"> </v>
      </c>
      <c r="AH17" s="3" t="str">
        <f t="shared" si="5"/>
        <v/>
      </c>
      <c r="AI17" s="3" t="str">
        <f t="shared" si="6"/>
        <v/>
      </c>
      <c r="AJ17" s="3" t="str">
        <f t="shared" si="7"/>
        <v/>
      </c>
      <c r="AK17" s="41" t="str">
        <f t="shared" si="8"/>
        <v/>
      </c>
      <c r="AL17" s="3" t="str">
        <f t="shared" si="13"/>
        <v/>
      </c>
      <c r="AM17" s="3" t="str">
        <f t="shared" si="9"/>
        <v/>
      </c>
      <c r="AN17" s="3" t="str">
        <f t="shared" si="14"/>
        <v/>
      </c>
      <c r="AO17" s="3" t="str">
        <f t="shared" si="15"/>
        <v/>
      </c>
      <c r="AP17" s="3" t="str">
        <f t="shared" si="16"/>
        <v/>
      </c>
      <c r="AQ17" s="1"/>
      <c r="AR17" s="1" t="str">
        <f t="shared" si="10"/>
        <v>　</v>
      </c>
    </row>
    <row r="18" spans="1:44" ht="24" customHeight="1" x14ac:dyDescent="0.15">
      <c r="A18" s="23">
        <v>12</v>
      </c>
      <c r="B18" s="79"/>
      <c r="C18" s="79"/>
      <c r="D18" s="79"/>
      <c r="E18" s="79"/>
      <c r="F18" s="79"/>
      <c r="G18" s="79"/>
      <c r="H18" s="49"/>
      <c r="I18" s="80"/>
      <c r="J18" s="81"/>
      <c r="K18" s="81"/>
      <c r="L18" s="81"/>
      <c r="M18" s="82"/>
      <c r="N18" s="81"/>
      <c r="O18" s="81"/>
      <c r="P18" s="83" t="str">
        <f t="shared" si="0"/>
        <v/>
      </c>
      <c r="Q18" s="81"/>
      <c r="R18" s="80"/>
      <c r="S18" s="84" t="str">
        <f t="shared" si="1"/>
        <v/>
      </c>
      <c r="T18" s="81"/>
      <c r="U18" s="84" t="str">
        <f t="shared" si="2"/>
        <v/>
      </c>
      <c r="V18" s="62"/>
      <c r="W18" s="85"/>
      <c r="AA18" s="3" t="str">
        <f t="shared" si="3"/>
        <v/>
      </c>
      <c r="AB18" s="38" t="str">
        <f t="shared" si="4"/>
        <v/>
      </c>
      <c r="AC18" s="39" t="str">
        <f>IF($AB18="","",IF('個人種目入力 (みほん)'!$AM18=2,VLOOKUP($AB18,'(種目・作業用)'!$A$22:$D$36,2,FALSE),VLOOKUP($AB18,'(種目・作業用)'!$A$2:$D$21,2,FALSE)))</f>
        <v/>
      </c>
      <c r="AD18" s="39" t="str">
        <f>IF($AB18="","",IF('個人種目入力 (みほん)'!$AM18=2,VLOOKUP($AB18,'(種目・作業用)'!$A$22:$D$36,3,FALSE),VLOOKUP($AB18,'(種目・作業用)'!$A$2:$D$21,3,FALSE)))</f>
        <v/>
      </c>
      <c r="AE18" s="39" t="str">
        <f>IF($AB18="","",IF('個人種目入力 (みほん)'!$AM18=2,VLOOKUP($AB18,'(種目・作業用)'!$A$22:$D$36,4,FALSE),VLOOKUP($AB18,'(種目・作業用)'!$A$2:$D$21,4,FALSE)))</f>
        <v/>
      </c>
      <c r="AF18" s="40" t="str">
        <f t="shared" si="11"/>
        <v/>
      </c>
      <c r="AG18" s="3" t="str">
        <f t="shared" si="12"/>
        <v xml:space="preserve"> </v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41" t="str">
        <f t="shared" si="8"/>
        <v/>
      </c>
      <c r="AL18" s="3" t="str">
        <f t="shared" si="13"/>
        <v/>
      </c>
      <c r="AM18" s="3" t="str">
        <f t="shared" si="9"/>
        <v/>
      </c>
      <c r="AN18" s="3" t="str">
        <f t="shared" si="14"/>
        <v/>
      </c>
      <c r="AO18" s="3" t="str">
        <f t="shared" si="15"/>
        <v/>
      </c>
      <c r="AP18" s="3" t="str">
        <f t="shared" si="16"/>
        <v/>
      </c>
      <c r="AQ18" s="1"/>
      <c r="AR18" s="1" t="str">
        <f t="shared" si="10"/>
        <v>　</v>
      </c>
    </row>
    <row r="19" spans="1:44" ht="24" customHeight="1" x14ac:dyDescent="0.15">
      <c r="A19" s="23">
        <v>13</v>
      </c>
      <c r="B19" s="79"/>
      <c r="C19" s="79"/>
      <c r="D19" s="79"/>
      <c r="E19" s="79"/>
      <c r="F19" s="79"/>
      <c r="G19" s="79"/>
      <c r="H19" s="49"/>
      <c r="I19" s="80"/>
      <c r="J19" s="81"/>
      <c r="K19" s="81"/>
      <c r="L19" s="81"/>
      <c r="M19" s="82"/>
      <c r="N19" s="81"/>
      <c r="O19" s="81"/>
      <c r="P19" s="83" t="str">
        <f t="shared" si="0"/>
        <v/>
      </c>
      <c r="Q19" s="81"/>
      <c r="R19" s="80"/>
      <c r="S19" s="84" t="str">
        <f t="shared" si="1"/>
        <v/>
      </c>
      <c r="T19" s="81"/>
      <c r="U19" s="84" t="str">
        <f t="shared" si="2"/>
        <v/>
      </c>
      <c r="V19" s="62"/>
      <c r="W19" s="85"/>
      <c r="AA19" s="3" t="str">
        <f t="shared" si="3"/>
        <v/>
      </c>
      <c r="AB19" s="38" t="str">
        <f t="shared" si="4"/>
        <v/>
      </c>
      <c r="AC19" s="39" t="str">
        <f>IF($AB19="","",IF('個人種目入力 (みほん)'!$AM19=2,VLOOKUP($AB19,'(種目・作業用)'!$A$22:$D$36,2,FALSE),VLOOKUP($AB19,'(種目・作業用)'!$A$2:$D$21,2,FALSE)))</f>
        <v/>
      </c>
      <c r="AD19" s="39" t="str">
        <f>IF($AB19="","",IF('個人種目入力 (みほん)'!$AM19=2,VLOOKUP($AB19,'(種目・作業用)'!$A$22:$D$36,3,FALSE),VLOOKUP($AB19,'(種目・作業用)'!$A$2:$D$21,3,FALSE)))</f>
        <v/>
      </c>
      <c r="AE19" s="39" t="str">
        <f>IF($AB19="","",IF('個人種目入力 (みほん)'!$AM19=2,VLOOKUP($AB19,'(種目・作業用)'!$A$22:$D$36,4,FALSE),VLOOKUP($AB19,'(種目・作業用)'!$A$2:$D$21,4,FALSE)))</f>
        <v/>
      </c>
      <c r="AF19" s="40" t="str">
        <f t="shared" si="11"/>
        <v/>
      </c>
      <c r="AG19" s="3" t="str">
        <f t="shared" si="12"/>
        <v xml:space="preserve"> </v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41" t="str">
        <f t="shared" si="8"/>
        <v/>
      </c>
      <c r="AL19" s="3" t="str">
        <f t="shared" si="13"/>
        <v/>
      </c>
      <c r="AM19" s="3" t="str">
        <f t="shared" si="9"/>
        <v/>
      </c>
      <c r="AN19" s="3" t="str">
        <f t="shared" si="14"/>
        <v/>
      </c>
      <c r="AO19" s="3" t="str">
        <f t="shared" si="15"/>
        <v/>
      </c>
      <c r="AP19" s="3" t="str">
        <f t="shared" si="16"/>
        <v/>
      </c>
      <c r="AQ19" s="1"/>
      <c r="AR19" s="1" t="str">
        <f t="shared" si="10"/>
        <v>　</v>
      </c>
    </row>
    <row r="20" spans="1:44" ht="24" customHeight="1" x14ac:dyDescent="0.15">
      <c r="A20" s="23">
        <v>14</v>
      </c>
      <c r="B20" s="79"/>
      <c r="C20" s="79"/>
      <c r="D20" s="79"/>
      <c r="E20" s="79"/>
      <c r="F20" s="79"/>
      <c r="G20" s="79"/>
      <c r="H20" s="49"/>
      <c r="I20" s="80"/>
      <c r="J20" s="81"/>
      <c r="K20" s="81"/>
      <c r="L20" s="81"/>
      <c r="M20" s="82"/>
      <c r="N20" s="81"/>
      <c r="O20" s="81"/>
      <c r="P20" s="83" t="str">
        <f t="shared" si="0"/>
        <v/>
      </c>
      <c r="Q20" s="81"/>
      <c r="R20" s="80"/>
      <c r="S20" s="84" t="str">
        <f t="shared" si="1"/>
        <v/>
      </c>
      <c r="T20" s="81"/>
      <c r="U20" s="84" t="str">
        <f t="shared" si="2"/>
        <v/>
      </c>
      <c r="V20" s="62"/>
      <c r="W20" s="85"/>
      <c r="AA20" s="3" t="str">
        <f t="shared" si="3"/>
        <v/>
      </c>
      <c r="AB20" s="38" t="str">
        <f t="shared" si="4"/>
        <v/>
      </c>
      <c r="AC20" s="39" t="str">
        <f>IF($AB20="","",IF('個人種目入力 (みほん)'!$AM20=2,VLOOKUP($AB20,'(種目・作業用)'!$A$22:$D$36,2,FALSE),VLOOKUP($AB20,'(種目・作業用)'!$A$2:$D$21,2,FALSE)))</f>
        <v/>
      </c>
      <c r="AD20" s="39" t="str">
        <f>IF($AB20="","",IF('個人種目入力 (みほん)'!$AM20=2,VLOOKUP($AB20,'(種目・作業用)'!$A$22:$D$36,3,FALSE),VLOOKUP($AB20,'(種目・作業用)'!$A$2:$D$21,3,FALSE)))</f>
        <v/>
      </c>
      <c r="AE20" s="39" t="str">
        <f>IF($AB20="","",IF('個人種目入力 (みほん)'!$AM20=2,VLOOKUP($AB20,'(種目・作業用)'!$A$22:$D$36,4,FALSE),VLOOKUP($AB20,'(種目・作業用)'!$A$2:$D$21,4,FALSE)))</f>
        <v/>
      </c>
      <c r="AF20" s="40" t="str">
        <f t="shared" si="11"/>
        <v/>
      </c>
      <c r="AG20" s="3" t="str">
        <f t="shared" si="12"/>
        <v xml:space="preserve"> </v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41" t="str">
        <f t="shared" si="8"/>
        <v/>
      </c>
      <c r="AL20" s="3" t="str">
        <f t="shared" si="13"/>
        <v/>
      </c>
      <c r="AM20" s="3" t="str">
        <f t="shared" si="9"/>
        <v/>
      </c>
      <c r="AN20" s="3" t="str">
        <f t="shared" si="14"/>
        <v/>
      </c>
      <c r="AO20" s="3" t="str">
        <f t="shared" si="15"/>
        <v/>
      </c>
      <c r="AP20" s="3" t="str">
        <f t="shared" si="16"/>
        <v/>
      </c>
      <c r="AQ20" s="1"/>
      <c r="AR20" s="1" t="str">
        <f t="shared" si="10"/>
        <v>　</v>
      </c>
    </row>
    <row r="21" spans="1:44" ht="24" customHeight="1" x14ac:dyDescent="0.15">
      <c r="A21" s="23">
        <v>15</v>
      </c>
      <c r="B21" s="79"/>
      <c r="C21" s="79"/>
      <c r="D21" s="79"/>
      <c r="E21" s="79"/>
      <c r="F21" s="79"/>
      <c r="G21" s="79"/>
      <c r="H21" s="49"/>
      <c r="I21" s="80"/>
      <c r="J21" s="81"/>
      <c r="K21" s="81"/>
      <c r="L21" s="81"/>
      <c r="M21" s="82"/>
      <c r="N21" s="81"/>
      <c r="O21" s="81"/>
      <c r="P21" s="83" t="str">
        <f t="shared" si="0"/>
        <v/>
      </c>
      <c r="Q21" s="81"/>
      <c r="R21" s="80"/>
      <c r="S21" s="84" t="str">
        <f t="shared" si="1"/>
        <v/>
      </c>
      <c r="T21" s="81"/>
      <c r="U21" s="84" t="str">
        <f t="shared" si="2"/>
        <v/>
      </c>
      <c r="V21" s="62"/>
      <c r="W21" s="85"/>
      <c r="AA21" s="3" t="str">
        <f t="shared" si="3"/>
        <v/>
      </c>
      <c r="AB21" s="38" t="str">
        <f t="shared" si="4"/>
        <v/>
      </c>
      <c r="AC21" s="39" t="str">
        <f>IF($AB21="","",IF('個人種目入力 (みほん)'!$AM21=2,VLOOKUP($AB21,'(種目・作業用)'!$A$22:$D$36,2,FALSE),VLOOKUP($AB21,'(種目・作業用)'!$A$2:$D$21,2,FALSE)))</f>
        <v/>
      </c>
      <c r="AD21" s="39" t="str">
        <f>IF($AB21="","",IF('個人種目入力 (みほん)'!$AM21=2,VLOOKUP($AB21,'(種目・作業用)'!$A$22:$D$36,3,FALSE),VLOOKUP($AB21,'(種目・作業用)'!$A$2:$D$21,3,FALSE)))</f>
        <v/>
      </c>
      <c r="AE21" s="39" t="str">
        <f>IF($AB21="","",IF('個人種目入力 (みほん)'!$AM21=2,VLOOKUP($AB21,'(種目・作業用)'!$A$22:$D$36,4,FALSE),VLOOKUP($AB21,'(種目・作業用)'!$A$2:$D$21,4,FALSE)))</f>
        <v/>
      </c>
      <c r="AF21" s="40" t="str">
        <f t="shared" si="11"/>
        <v/>
      </c>
      <c r="AG21" s="3" t="str">
        <f t="shared" si="12"/>
        <v xml:space="preserve"> </v>
      </c>
      <c r="AH21" s="3" t="str">
        <f t="shared" si="5"/>
        <v/>
      </c>
      <c r="AI21" s="3" t="str">
        <f t="shared" si="6"/>
        <v/>
      </c>
      <c r="AJ21" s="3" t="str">
        <f t="shared" si="7"/>
        <v/>
      </c>
      <c r="AK21" s="41" t="str">
        <f t="shared" si="8"/>
        <v/>
      </c>
      <c r="AL21" s="3" t="str">
        <f t="shared" si="13"/>
        <v/>
      </c>
      <c r="AM21" s="3" t="str">
        <f t="shared" si="9"/>
        <v/>
      </c>
      <c r="AN21" s="3" t="str">
        <f t="shared" si="14"/>
        <v/>
      </c>
      <c r="AO21" s="3" t="str">
        <f t="shared" si="15"/>
        <v/>
      </c>
      <c r="AP21" s="3" t="str">
        <f t="shared" si="16"/>
        <v/>
      </c>
      <c r="AQ21" s="1"/>
      <c r="AR21" s="1" t="str">
        <f t="shared" si="10"/>
        <v>　</v>
      </c>
    </row>
    <row r="22" spans="1:44" ht="24" customHeight="1" x14ac:dyDescent="0.15">
      <c r="A22" s="23">
        <v>16</v>
      </c>
      <c r="B22" s="79"/>
      <c r="C22" s="79"/>
      <c r="D22" s="79"/>
      <c r="E22" s="79"/>
      <c r="F22" s="79"/>
      <c r="G22" s="79"/>
      <c r="H22" s="49"/>
      <c r="I22" s="80"/>
      <c r="J22" s="81"/>
      <c r="K22" s="81"/>
      <c r="L22" s="81"/>
      <c r="M22" s="82"/>
      <c r="N22" s="81"/>
      <c r="O22" s="81"/>
      <c r="P22" s="83" t="str">
        <f t="shared" si="0"/>
        <v/>
      </c>
      <c r="Q22" s="81"/>
      <c r="R22" s="80"/>
      <c r="S22" s="84" t="str">
        <f t="shared" si="1"/>
        <v/>
      </c>
      <c r="T22" s="81"/>
      <c r="U22" s="84" t="str">
        <f t="shared" si="2"/>
        <v/>
      </c>
      <c r="V22" s="62"/>
      <c r="W22" s="85"/>
      <c r="AA22" s="3" t="str">
        <f t="shared" si="3"/>
        <v/>
      </c>
      <c r="AB22" s="38" t="str">
        <f t="shared" si="4"/>
        <v/>
      </c>
      <c r="AC22" s="39" t="str">
        <f>IF($AB22="","",IF('個人種目入力 (みほん)'!$AM22=2,VLOOKUP($AB22,'(種目・作業用)'!$A$22:$D$36,2,FALSE),VLOOKUP($AB22,'(種目・作業用)'!$A$2:$D$21,2,FALSE)))</f>
        <v/>
      </c>
      <c r="AD22" s="39" t="str">
        <f>IF($AB22="","",IF('個人種目入力 (みほん)'!$AM22=2,VLOOKUP($AB22,'(種目・作業用)'!$A$22:$D$36,3,FALSE),VLOOKUP($AB22,'(種目・作業用)'!$A$2:$D$21,3,FALSE)))</f>
        <v/>
      </c>
      <c r="AE22" s="39" t="str">
        <f>IF($AB22="","",IF('個人種目入力 (みほん)'!$AM22=2,VLOOKUP($AB22,'(種目・作業用)'!$A$22:$D$36,4,FALSE),VLOOKUP($AB22,'(種目・作業用)'!$A$2:$D$21,4,FALSE)))</f>
        <v/>
      </c>
      <c r="AF22" s="40" t="str">
        <f t="shared" si="11"/>
        <v/>
      </c>
      <c r="AG22" s="3" t="str">
        <f t="shared" si="12"/>
        <v xml:space="preserve"> </v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41" t="str">
        <f t="shared" si="8"/>
        <v/>
      </c>
      <c r="AL22" s="3" t="str">
        <f t="shared" si="13"/>
        <v/>
      </c>
      <c r="AM22" s="3" t="str">
        <f t="shared" si="9"/>
        <v/>
      </c>
      <c r="AN22" s="3" t="str">
        <f t="shared" si="14"/>
        <v/>
      </c>
      <c r="AO22" s="3" t="str">
        <f t="shared" si="15"/>
        <v/>
      </c>
      <c r="AP22" s="3" t="str">
        <f t="shared" si="16"/>
        <v/>
      </c>
      <c r="AQ22" s="1"/>
      <c r="AR22" s="1" t="str">
        <f t="shared" si="10"/>
        <v>　</v>
      </c>
    </row>
    <row r="23" spans="1:44" ht="24" customHeight="1" x14ac:dyDescent="0.15">
      <c r="A23" s="23">
        <v>17</v>
      </c>
      <c r="B23" s="79"/>
      <c r="C23" s="79"/>
      <c r="D23" s="79"/>
      <c r="E23" s="79"/>
      <c r="F23" s="79"/>
      <c r="G23" s="79"/>
      <c r="H23" s="49"/>
      <c r="I23" s="80"/>
      <c r="J23" s="81"/>
      <c r="K23" s="81"/>
      <c r="L23" s="81"/>
      <c r="M23" s="82"/>
      <c r="N23" s="81"/>
      <c r="O23" s="81"/>
      <c r="P23" s="83" t="str">
        <f t="shared" si="0"/>
        <v/>
      </c>
      <c r="Q23" s="81"/>
      <c r="R23" s="80"/>
      <c r="S23" s="84" t="str">
        <f t="shared" si="1"/>
        <v/>
      </c>
      <c r="T23" s="81"/>
      <c r="U23" s="84" t="str">
        <f t="shared" si="2"/>
        <v/>
      </c>
      <c r="V23" s="62"/>
      <c r="W23" s="85"/>
      <c r="AA23" s="3" t="str">
        <f t="shared" si="3"/>
        <v/>
      </c>
      <c r="AB23" s="38" t="str">
        <f t="shared" si="4"/>
        <v/>
      </c>
      <c r="AC23" s="39" t="str">
        <f>IF($AB23="","",IF('個人種目入力 (みほん)'!$AM23=2,VLOOKUP($AB23,'(種目・作業用)'!$A$22:$D$36,2,FALSE),VLOOKUP($AB23,'(種目・作業用)'!$A$2:$D$21,2,FALSE)))</f>
        <v/>
      </c>
      <c r="AD23" s="39" t="str">
        <f>IF($AB23="","",IF('個人種目入力 (みほん)'!$AM23=2,VLOOKUP($AB23,'(種目・作業用)'!$A$22:$D$36,3,FALSE),VLOOKUP($AB23,'(種目・作業用)'!$A$2:$D$21,3,FALSE)))</f>
        <v/>
      </c>
      <c r="AE23" s="39" t="str">
        <f>IF($AB23="","",IF('個人種目入力 (みほん)'!$AM23=2,VLOOKUP($AB23,'(種目・作業用)'!$A$22:$D$36,4,FALSE),VLOOKUP($AB23,'(種目・作業用)'!$A$2:$D$21,4,FALSE)))</f>
        <v/>
      </c>
      <c r="AF23" s="40" t="str">
        <f t="shared" si="11"/>
        <v/>
      </c>
      <c r="AG23" s="3" t="str">
        <f t="shared" si="12"/>
        <v xml:space="preserve"> </v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41" t="str">
        <f t="shared" si="8"/>
        <v/>
      </c>
      <c r="AL23" s="3" t="str">
        <f t="shared" si="13"/>
        <v/>
      </c>
      <c r="AM23" s="3" t="str">
        <f t="shared" si="9"/>
        <v/>
      </c>
      <c r="AN23" s="3" t="str">
        <f t="shared" si="14"/>
        <v/>
      </c>
      <c r="AO23" s="3" t="str">
        <f t="shared" si="15"/>
        <v/>
      </c>
      <c r="AP23" s="3" t="str">
        <f t="shared" si="16"/>
        <v/>
      </c>
      <c r="AQ23" s="1"/>
      <c r="AR23" s="1" t="str">
        <f t="shared" si="10"/>
        <v>　</v>
      </c>
    </row>
    <row r="24" spans="1:44" ht="24" customHeight="1" x14ac:dyDescent="0.15">
      <c r="A24" s="23">
        <v>18</v>
      </c>
      <c r="B24" s="79"/>
      <c r="C24" s="79"/>
      <c r="D24" s="79"/>
      <c r="E24" s="79"/>
      <c r="F24" s="79"/>
      <c r="G24" s="79"/>
      <c r="H24" s="49"/>
      <c r="I24" s="80"/>
      <c r="J24" s="81"/>
      <c r="K24" s="81"/>
      <c r="L24" s="81"/>
      <c r="M24" s="82"/>
      <c r="N24" s="81"/>
      <c r="O24" s="81"/>
      <c r="P24" s="83" t="str">
        <f t="shared" si="0"/>
        <v/>
      </c>
      <c r="Q24" s="81"/>
      <c r="R24" s="80"/>
      <c r="S24" s="84" t="str">
        <f t="shared" si="1"/>
        <v/>
      </c>
      <c r="T24" s="81"/>
      <c r="U24" s="84" t="str">
        <f t="shared" si="2"/>
        <v/>
      </c>
      <c r="V24" s="62"/>
      <c r="W24" s="85"/>
      <c r="AA24" s="3" t="str">
        <f t="shared" si="3"/>
        <v/>
      </c>
      <c r="AB24" s="38" t="str">
        <f t="shared" si="4"/>
        <v/>
      </c>
      <c r="AC24" s="39" t="str">
        <f>IF($AB24="","",IF('個人種目入力 (みほん)'!$AM24=2,VLOOKUP($AB24,'(種目・作業用)'!$A$22:$D$36,2,FALSE),VLOOKUP($AB24,'(種目・作業用)'!$A$2:$D$21,2,FALSE)))</f>
        <v/>
      </c>
      <c r="AD24" s="39" t="str">
        <f>IF($AB24="","",IF('個人種目入力 (みほん)'!$AM24=2,VLOOKUP($AB24,'(種目・作業用)'!$A$22:$D$36,3,FALSE),VLOOKUP($AB24,'(種目・作業用)'!$A$2:$D$21,3,FALSE)))</f>
        <v/>
      </c>
      <c r="AE24" s="39" t="str">
        <f>IF($AB24="","",IF('個人種目入力 (みほん)'!$AM24=2,VLOOKUP($AB24,'(種目・作業用)'!$A$22:$D$36,4,FALSE),VLOOKUP($AB24,'(種目・作業用)'!$A$2:$D$21,4,FALSE)))</f>
        <v/>
      </c>
      <c r="AF24" s="40" t="str">
        <f t="shared" si="11"/>
        <v/>
      </c>
      <c r="AG24" s="3" t="str">
        <f t="shared" si="12"/>
        <v xml:space="preserve"> </v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41" t="str">
        <f t="shared" si="8"/>
        <v/>
      </c>
      <c r="AL24" s="3" t="str">
        <f t="shared" si="13"/>
        <v/>
      </c>
      <c r="AM24" s="3" t="str">
        <f t="shared" si="9"/>
        <v/>
      </c>
      <c r="AN24" s="3" t="str">
        <f t="shared" si="14"/>
        <v/>
      </c>
      <c r="AO24" s="3" t="str">
        <f t="shared" si="15"/>
        <v/>
      </c>
      <c r="AP24" s="3" t="str">
        <f t="shared" si="16"/>
        <v/>
      </c>
      <c r="AQ24" s="1"/>
      <c r="AR24" s="1" t="str">
        <f t="shared" si="10"/>
        <v>　</v>
      </c>
    </row>
    <row r="25" spans="1:44" ht="24" customHeight="1" x14ac:dyDescent="0.15">
      <c r="A25" s="23">
        <v>19</v>
      </c>
      <c r="B25" s="79"/>
      <c r="C25" s="79"/>
      <c r="D25" s="79"/>
      <c r="E25" s="79"/>
      <c r="F25" s="79"/>
      <c r="G25" s="79"/>
      <c r="H25" s="49"/>
      <c r="I25" s="80"/>
      <c r="J25" s="81"/>
      <c r="K25" s="81"/>
      <c r="L25" s="81"/>
      <c r="M25" s="82"/>
      <c r="N25" s="81"/>
      <c r="O25" s="81"/>
      <c r="P25" s="83" t="str">
        <f t="shared" si="0"/>
        <v/>
      </c>
      <c r="Q25" s="81"/>
      <c r="R25" s="80"/>
      <c r="S25" s="84" t="str">
        <f t="shared" si="1"/>
        <v/>
      </c>
      <c r="T25" s="81"/>
      <c r="U25" s="84" t="str">
        <f t="shared" si="2"/>
        <v/>
      </c>
      <c r="V25" s="62"/>
      <c r="W25" s="85"/>
      <c r="AA25" s="3" t="str">
        <f t="shared" si="3"/>
        <v/>
      </c>
      <c r="AB25" s="38" t="str">
        <f t="shared" si="4"/>
        <v/>
      </c>
      <c r="AC25" s="39" t="str">
        <f>IF($AB25="","",IF('個人種目入力 (みほん)'!$AM25=2,VLOOKUP($AB25,'(種目・作業用)'!$A$22:$D$36,2,FALSE),VLOOKUP($AB25,'(種目・作業用)'!$A$2:$D$21,2,FALSE)))</f>
        <v/>
      </c>
      <c r="AD25" s="39" t="str">
        <f>IF($AB25="","",IF('個人種目入力 (みほん)'!$AM25=2,VLOOKUP($AB25,'(種目・作業用)'!$A$22:$D$36,3,FALSE),VLOOKUP($AB25,'(種目・作業用)'!$A$2:$D$21,3,FALSE)))</f>
        <v/>
      </c>
      <c r="AE25" s="39" t="str">
        <f>IF($AB25="","",IF('個人種目入力 (みほん)'!$AM25=2,VLOOKUP($AB25,'(種目・作業用)'!$A$22:$D$36,4,FALSE),VLOOKUP($AB25,'(種目・作業用)'!$A$2:$D$21,4,FALSE)))</f>
        <v/>
      </c>
      <c r="AF25" s="40" t="str">
        <f t="shared" si="11"/>
        <v/>
      </c>
      <c r="AG25" s="3" t="str">
        <f t="shared" si="12"/>
        <v xml:space="preserve"> </v>
      </c>
      <c r="AH25" s="3" t="str">
        <f t="shared" si="5"/>
        <v/>
      </c>
      <c r="AI25" s="3" t="str">
        <f t="shared" si="6"/>
        <v/>
      </c>
      <c r="AJ25" s="3" t="str">
        <f t="shared" si="7"/>
        <v/>
      </c>
      <c r="AK25" s="41" t="str">
        <f t="shared" si="8"/>
        <v/>
      </c>
      <c r="AL25" s="3" t="str">
        <f t="shared" si="13"/>
        <v/>
      </c>
      <c r="AM25" s="3" t="str">
        <f t="shared" si="9"/>
        <v/>
      </c>
      <c r="AN25" s="3" t="str">
        <f t="shared" si="14"/>
        <v/>
      </c>
      <c r="AO25" s="3" t="str">
        <f t="shared" si="15"/>
        <v/>
      </c>
      <c r="AP25" s="3" t="str">
        <f t="shared" si="16"/>
        <v/>
      </c>
      <c r="AQ25" s="1"/>
      <c r="AR25" s="1" t="str">
        <f t="shared" si="10"/>
        <v>　</v>
      </c>
    </row>
    <row r="26" spans="1:44" ht="24" customHeight="1" x14ac:dyDescent="0.15">
      <c r="A26" s="23">
        <v>20</v>
      </c>
      <c r="B26" s="79"/>
      <c r="C26" s="79"/>
      <c r="D26" s="79"/>
      <c r="E26" s="79"/>
      <c r="F26" s="79"/>
      <c r="G26" s="79"/>
      <c r="H26" s="49"/>
      <c r="I26" s="80"/>
      <c r="J26" s="81"/>
      <c r="K26" s="81"/>
      <c r="L26" s="81"/>
      <c r="M26" s="82"/>
      <c r="N26" s="81"/>
      <c r="O26" s="81"/>
      <c r="P26" s="83" t="str">
        <f t="shared" si="0"/>
        <v/>
      </c>
      <c r="Q26" s="81"/>
      <c r="R26" s="80"/>
      <c r="S26" s="84" t="str">
        <f t="shared" si="1"/>
        <v/>
      </c>
      <c r="T26" s="81"/>
      <c r="U26" s="84" t="str">
        <f t="shared" si="2"/>
        <v/>
      </c>
      <c r="V26" s="62"/>
      <c r="W26" s="85"/>
      <c r="AA26" s="3" t="str">
        <f t="shared" si="3"/>
        <v/>
      </c>
      <c r="AB26" s="38" t="str">
        <f t="shared" si="4"/>
        <v/>
      </c>
      <c r="AC26" s="39" t="str">
        <f>IF($AB26="","",IF('個人種目入力 (みほん)'!$AM26=2,VLOOKUP($AB26,'(種目・作業用)'!$A$22:$D$36,2,FALSE),VLOOKUP($AB26,'(種目・作業用)'!$A$2:$D$21,2,FALSE)))</f>
        <v/>
      </c>
      <c r="AD26" s="39" t="str">
        <f>IF($AB26="","",IF('個人種目入力 (みほん)'!$AM26=2,VLOOKUP($AB26,'(種目・作業用)'!$A$22:$D$36,3,FALSE),VLOOKUP($AB26,'(種目・作業用)'!$A$2:$D$21,3,FALSE)))</f>
        <v/>
      </c>
      <c r="AE26" s="39" t="str">
        <f>IF($AB26="","",IF('個人種目入力 (みほん)'!$AM26=2,VLOOKUP($AB26,'(種目・作業用)'!$A$22:$D$36,4,FALSE),VLOOKUP($AB26,'(種目・作業用)'!$A$2:$D$21,4,FALSE)))</f>
        <v/>
      </c>
      <c r="AF26" s="40" t="str">
        <f t="shared" si="11"/>
        <v/>
      </c>
      <c r="AG26" s="3" t="str">
        <f t="shared" si="12"/>
        <v xml:space="preserve"> </v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41" t="str">
        <f t="shared" si="8"/>
        <v/>
      </c>
      <c r="AL26" s="3" t="str">
        <f t="shared" si="13"/>
        <v/>
      </c>
      <c r="AM26" s="3" t="str">
        <f t="shared" si="9"/>
        <v/>
      </c>
      <c r="AN26" s="3" t="str">
        <f t="shared" si="14"/>
        <v/>
      </c>
      <c r="AO26" s="3" t="str">
        <f t="shared" si="15"/>
        <v/>
      </c>
      <c r="AP26" s="3" t="str">
        <f t="shared" si="16"/>
        <v/>
      </c>
      <c r="AQ26" s="1"/>
      <c r="AR26" s="1" t="str">
        <f t="shared" si="10"/>
        <v>　</v>
      </c>
    </row>
    <row r="27" spans="1:44" ht="24" customHeight="1" x14ac:dyDescent="0.15">
      <c r="A27" s="23">
        <v>21</v>
      </c>
      <c r="B27" s="79"/>
      <c r="C27" s="79"/>
      <c r="D27" s="79"/>
      <c r="E27" s="79"/>
      <c r="F27" s="79"/>
      <c r="G27" s="79"/>
      <c r="H27" s="49"/>
      <c r="I27" s="80"/>
      <c r="J27" s="81"/>
      <c r="K27" s="81"/>
      <c r="L27" s="81"/>
      <c r="M27" s="82"/>
      <c r="N27" s="81"/>
      <c r="O27" s="81"/>
      <c r="P27" s="83" t="str">
        <f t="shared" si="0"/>
        <v/>
      </c>
      <c r="Q27" s="81"/>
      <c r="R27" s="80"/>
      <c r="S27" s="84" t="str">
        <f t="shared" si="1"/>
        <v/>
      </c>
      <c r="T27" s="81"/>
      <c r="U27" s="84" t="str">
        <f t="shared" si="2"/>
        <v/>
      </c>
      <c r="V27" s="62"/>
      <c r="W27" s="85"/>
      <c r="AA27" s="3" t="str">
        <f t="shared" si="3"/>
        <v/>
      </c>
      <c r="AB27" s="38" t="str">
        <f t="shared" si="4"/>
        <v/>
      </c>
      <c r="AC27" s="39" t="str">
        <f>IF($AB27="","",IF('個人種目入力 (みほん)'!$AM27=2,VLOOKUP($AB27,'(種目・作業用)'!$A$22:$D$36,2,FALSE),VLOOKUP($AB27,'(種目・作業用)'!$A$2:$D$21,2,FALSE)))</f>
        <v/>
      </c>
      <c r="AD27" s="39" t="str">
        <f>IF($AB27="","",IF('個人種目入力 (みほん)'!$AM27=2,VLOOKUP($AB27,'(種目・作業用)'!$A$22:$D$36,3,FALSE),VLOOKUP($AB27,'(種目・作業用)'!$A$2:$D$21,3,FALSE)))</f>
        <v/>
      </c>
      <c r="AE27" s="39" t="str">
        <f>IF($AB27="","",IF('個人種目入力 (みほん)'!$AM27=2,VLOOKUP($AB27,'(種目・作業用)'!$A$22:$D$36,4,FALSE),VLOOKUP($AB27,'(種目・作業用)'!$A$2:$D$21,4,FALSE)))</f>
        <v/>
      </c>
      <c r="AF27" s="40" t="str">
        <f t="shared" si="11"/>
        <v/>
      </c>
      <c r="AG27" s="3" t="str">
        <f t="shared" si="12"/>
        <v xml:space="preserve"> </v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41" t="str">
        <f t="shared" si="8"/>
        <v/>
      </c>
      <c r="AL27" s="3" t="str">
        <f t="shared" si="13"/>
        <v/>
      </c>
      <c r="AM27" s="3" t="str">
        <f t="shared" si="9"/>
        <v/>
      </c>
      <c r="AN27" s="3" t="str">
        <f t="shared" si="14"/>
        <v/>
      </c>
      <c r="AO27" s="3" t="str">
        <f t="shared" si="15"/>
        <v/>
      </c>
      <c r="AP27" s="3" t="str">
        <f t="shared" si="16"/>
        <v/>
      </c>
      <c r="AQ27" s="1"/>
      <c r="AR27" s="1" t="str">
        <f t="shared" si="10"/>
        <v>　</v>
      </c>
    </row>
    <row r="28" spans="1:44" ht="24" customHeight="1" x14ac:dyDescent="0.15">
      <c r="A28" s="23">
        <v>22</v>
      </c>
      <c r="B28" s="79"/>
      <c r="C28" s="79"/>
      <c r="D28" s="79"/>
      <c r="E28" s="79"/>
      <c r="F28" s="79"/>
      <c r="G28" s="79"/>
      <c r="H28" s="49"/>
      <c r="I28" s="80"/>
      <c r="J28" s="81"/>
      <c r="K28" s="81"/>
      <c r="L28" s="81"/>
      <c r="M28" s="82"/>
      <c r="N28" s="81"/>
      <c r="O28" s="81"/>
      <c r="P28" s="83" t="str">
        <f t="shared" si="0"/>
        <v/>
      </c>
      <c r="Q28" s="81"/>
      <c r="R28" s="80"/>
      <c r="S28" s="84" t="str">
        <f t="shared" si="1"/>
        <v/>
      </c>
      <c r="T28" s="81"/>
      <c r="U28" s="84" t="str">
        <f t="shared" si="2"/>
        <v/>
      </c>
      <c r="V28" s="62"/>
      <c r="W28" s="85"/>
      <c r="AA28" s="3" t="str">
        <f t="shared" si="3"/>
        <v/>
      </c>
      <c r="AB28" s="38" t="str">
        <f t="shared" si="4"/>
        <v/>
      </c>
      <c r="AC28" s="39" t="str">
        <f>IF($AB28="","",IF('個人種目入力 (みほん)'!$AM28=2,VLOOKUP($AB28,'(種目・作業用)'!$A$22:$D$36,2,FALSE),VLOOKUP($AB28,'(種目・作業用)'!$A$2:$D$21,2,FALSE)))</f>
        <v/>
      </c>
      <c r="AD28" s="39" t="str">
        <f>IF($AB28="","",IF('個人種目入力 (みほん)'!$AM28=2,VLOOKUP($AB28,'(種目・作業用)'!$A$22:$D$36,3,FALSE),VLOOKUP($AB28,'(種目・作業用)'!$A$2:$D$21,3,FALSE)))</f>
        <v/>
      </c>
      <c r="AE28" s="39" t="str">
        <f>IF($AB28="","",IF('個人種目入力 (みほん)'!$AM28=2,VLOOKUP($AB28,'(種目・作業用)'!$A$22:$D$36,4,FALSE),VLOOKUP($AB28,'(種目・作業用)'!$A$2:$D$21,4,FALSE)))</f>
        <v/>
      </c>
      <c r="AF28" s="40" t="str">
        <f t="shared" si="11"/>
        <v/>
      </c>
      <c r="AG28" s="3" t="str">
        <f t="shared" si="12"/>
        <v xml:space="preserve"> </v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41" t="str">
        <f t="shared" si="8"/>
        <v/>
      </c>
      <c r="AL28" s="3" t="str">
        <f t="shared" si="13"/>
        <v/>
      </c>
      <c r="AM28" s="3" t="str">
        <f t="shared" si="9"/>
        <v/>
      </c>
      <c r="AN28" s="3" t="str">
        <f t="shared" si="14"/>
        <v/>
      </c>
      <c r="AO28" s="3" t="str">
        <f t="shared" si="15"/>
        <v/>
      </c>
      <c r="AP28" s="3" t="str">
        <f t="shared" si="16"/>
        <v/>
      </c>
      <c r="AQ28" s="1"/>
      <c r="AR28" s="1" t="str">
        <f t="shared" si="10"/>
        <v>　</v>
      </c>
    </row>
    <row r="29" spans="1:44" ht="24" customHeight="1" x14ac:dyDescent="0.15">
      <c r="A29" s="23">
        <v>23</v>
      </c>
      <c r="B29" s="79"/>
      <c r="C29" s="79"/>
      <c r="D29" s="79"/>
      <c r="E29" s="79"/>
      <c r="F29" s="79"/>
      <c r="G29" s="79"/>
      <c r="H29" s="49"/>
      <c r="I29" s="80"/>
      <c r="J29" s="81"/>
      <c r="K29" s="81"/>
      <c r="L29" s="81"/>
      <c r="M29" s="82"/>
      <c r="N29" s="81"/>
      <c r="O29" s="81"/>
      <c r="P29" s="83" t="str">
        <f t="shared" si="0"/>
        <v/>
      </c>
      <c r="Q29" s="81"/>
      <c r="R29" s="80"/>
      <c r="S29" s="84" t="str">
        <f t="shared" si="1"/>
        <v/>
      </c>
      <c r="T29" s="81"/>
      <c r="U29" s="84" t="str">
        <f t="shared" si="2"/>
        <v/>
      </c>
      <c r="V29" s="62"/>
      <c r="W29" s="85"/>
      <c r="AA29" s="3" t="str">
        <f t="shared" si="3"/>
        <v/>
      </c>
      <c r="AB29" s="38" t="str">
        <f t="shared" si="4"/>
        <v/>
      </c>
      <c r="AC29" s="39" t="str">
        <f>IF($AB29="","",IF('個人種目入力 (みほん)'!$AM29=2,VLOOKUP($AB29,'(種目・作業用)'!$A$22:$D$36,2,FALSE),VLOOKUP($AB29,'(種目・作業用)'!$A$2:$D$21,2,FALSE)))</f>
        <v/>
      </c>
      <c r="AD29" s="39" t="str">
        <f>IF($AB29="","",IF('個人種目入力 (みほん)'!$AM29=2,VLOOKUP($AB29,'(種目・作業用)'!$A$22:$D$36,3,FALSE),VLOOKUP($AB29,'(種目・作業用)'!$A$2:$D$21,3,FALSE)))</f>
        <v/>
      </c>
      <c r="AE29" s="39" t="str">
        <f>IF($AB29="","",IF('個人種目入力 (みほん)'!$AM29=2,VLOOKUP($AB29,'(種目・作業用)'!$A$22:$D$36,4,FALSE),VLOOKUP($AB29,'(種目・作業用)'!$A$2:$D$21,4,FALSE)))</f>
        <v/>
      </c>
      <c r="AF29" s="40" t="str">
        <f t="shared" si="11"/>
        <v/>
      </c>
      <c r="AG29" s="3" t="str">
        <f t="shared" si="12"/>
        <v xml:space="preserve"> </v>
      </c>
      <c r="AH29" s="3" t="str">
        <f t="shared" si="5"/>
        <v/>
      </c>
      <c r="AI29" s="3" t="str">
        <f t="shared" si="6"/>
        <v/>
      </c>
      <c r="AJ29" s="3" t="str">
        <f t="shared" si="7"/>
        <v/>
      </c>
      <c r="AK29" s="41" t="str">
        <f t="shared" si="8"/>
        <v/>
      </c>
      <c r="AL29" s="3" t="str">
        <f t="shared" si="13"/>
        <v/>
      </c>
      <c r="AM29" s="3" t="str">
        <f t="shared" si="9"/>
        <v/>
      </c>
      <c r="AN29" s="3" t="str">
        <f t="shared" si="14"/>
        <v/>
      </c>
      <c r="AO29" s="3" t="str">
        <f t="shared" si="15"/>
        <v/>
      </c>
      <c r="AP29" s="3" t="str">
        <f t="shared" si="16"/>
        <v/>
      </c>
      <c r="AQ29" s="1"/>
      <c r="AR29" s="1" t="str">
        <f t="shared" si="10"/>
        <v>　</v>
      </c>
    </row>
    <row r="30" spans="1:44" ht="24" customHeight="1" x14ac:dyDescent="0.15">
      <c r="A30" s="23">
        <v>24</v>
      </c>
      <c r="B30" s="79"/>
      <c r="C30" s="79"/>
      <c r="D30" s="79"/>
      <c r="E30" s="79"/>
      <c r="F30" s="79"/>
      <c r="G30" s="79"/>
      <c r="H30" s="49"/>
      <c r="I30" s="80"/>
      <c r="J30" s="81"/>
      <c r="K30" s="81"/>
      <c r="L30" s="81"/>
      <c r="M30" s="82"/>
      <c r="N30" s="81"/>
      <c r="O30" s="81"/>
      <c r="P30" s="83" t="str">
        <f t="shared" si="0"/>
        <v/>
      </c>
      <c r="Q30" s="81"/>
      <c r="R30" s="80"/>
      <c r="S30" s="84" t="str">
        <f t="shared" si="1"/>
        <v/>
      </c>
      <c r="T30" s="81"/>
      <c r="U30" s="84" t="str">
        <f t="shared" si="2"/>
        <v/>
      </c>
      <c r="V30" s="62"/>
      <c r="W30" s="85"/>
      <c r="AA30" s="3" t="str">
        <f t="shared" si="3"/>
        <v/>
      </c>
      <c r="AB30" s="38" t="str">
        <f t="shared" si="4"/>
        <v/>
      </c>
      <c r="AC30" s="39" t="str">
        <f>IF($AB30="","",IF('個人種目入力 (みほん)'!$AM30=2,VLOOKUP($AB30,'(種目・作業用)'!$A$22:$D$36,2,FALSE),VLOOKUP($AB30,'(種目・作業用)'!$A$2:$D$21,2,FALSE)))</f>
        <v/>
      </c>
      <c r="AD30" s="39" t="str">
        <f>IF($AB30="","",IF('個人種目入力 (みほん)'!$AM30=2,VLOOKUP($AB30,'(種目・作業用)'!$A$22:$D$36,3,FALSE),VLOOKUP($AB30,'(種目・作業用)'!$A$2:$D$21,3,FALSE)))</f>
        <v/>
      </c>
      <c r="AE30" s="39" t="str">
        <f>IF($AB30="","",IF('個人種目入力 (みほん)'!$AM30=2,VLOOKUP($AB30,'(種目・作業用)'!$A$22:$D$36,4,FALSE),VLOOKUP($AB30,'(種目・作業用)'!$A$2:$D$21,4,FALSE)))</f>
        <v/>
      </c>
      <c r="AF30" s="40" t="str">
        <f t="shared" si="11"/>
        <v/>
      </c>
      <c r="AG30" s="3" t="str">
        <f t="shared" si="12"/>
        <v xml:space="preserve"> </v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41" t="str">
        <f t="shared" si="8"/>
        <v/>
      </c>
      <c r="AL30" s="3" t="str">
        <f t="shared" si="13"/>
        <v/>
      </c>
      <c r="AM30" s="3" t="str">
        <f t="shared" si="9"/>
        <v/>
      </c>
      <c r="AN30" s="3" t="str">
        <f t="shared" si="14"/>
        <v/>
      </c>
      <c r="AO30" s="3" t="str">
        <f t="shared" si="15"/>
        <v/>
      </c>
      <c r="AP30" s="3" t="str">
        <f t="shared" si="16"/>
        <v/>
      </c>
      <c r="AQ30" s="1"/>
      <c r="AR30" s="1" t="str">
        <f t="shared" si="10"/>
        <v>　</v>
      </c>
    </row>
    <row r="31" spans="1:44" ht="24" customHeight="1" x14ac:dyDescent="0.15">
      <c r="A31" s="23">
        <v>25</v>
      </c>
      <c r="B31" s="79"/>
      <c r="C31" s="79"/>
      <c r="D31" s="79"/>
      <c r="E31" s="79"/>
      <c r="F31" s="79"/>
      <c r="G31" s="79"/>
      <c r="H31" s="49"/>
      <c r="I31" s="80"/>
      <c r="J31" s="81"/>
      <c r="K31" s="81"/>
      <c r="L31" s="81"/>
      <c r="M31" s="82"/>
      <c r="N31" s="81"/>
      <c r="O31" s="81"/>
      <c r="P31" s="83" t="str">
        <f t="shared" si="0"/>
        <v/>
      </c>
      <c r="Q31" s="81"/>
      <c r="R31" s="80"/>
      <c r="S31" s="84" t="str">
        <f t="shared" si="1"/>
        <v/>
      </c>
      <c r="T31" s="81"/>
      <c r="U31" s="84" t="str">
        <f t="shared" si="2"/>
        <v/>
      </c>
      <c r="V31" s="62"/>
      <c r="W31" s="85"/>
      <c r="AA31" s="3" t="str">
        <f t="shared" si="3"/>
        <v/>
      </c>
      <c r="AB31" s="38" t="str">
        <f t="shared" si="4"/>
        <v/>
      </c>
      <c r="AC31" s="39" t="str">
        <f>IF($AB31="","",IF('個人種目入力 (みほん)'!$AM31=2,VLOOKUP($AB31,'(種目・作業用)'!$A$22:$D$36,2,FALSE),VLOOKUP($AB31,'(種目・作業用)'!$A$2:$D$21,2,FALSE)))</f>
        <v/>
      </c>
      <c r="AD31" s="39" t="str">
        <f>IF($AB31="","",IF('個人種目入力 (みほん)'!$AM31=2,VLOOKUP($AB31,'(種目・作業用)'!$A$22:$D$36,3,FALSE),VLOOKUP($AB31,'(種目・作業用)'!$A$2:$D$21,3,FALSE)))</f>
        <v/>
      </c>
      <c r="AE31" s="39" t="str">
        <f>IF($AB31="","",IF('個人種目入力 (みほん)'!$AM31=2,VLOOKUP($AB31,'(種目・作業用)'!$A$22:$D$36,4,FALSE),VLOOKUP($AB31,'(種目・作業用)'!$A$2:$D$21,4,FALSE)))</f>
        <v/>
      </c>
      <c r="AF31" s="40" t="str">
        <f t="shared" si="11"/>
        <v/>
      </c>
      <c r="AG31" s="3" t="str">
        <f t="shared" si="12"/>
        <v xml:space="preserve"> </v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41" t="str">
        <f t="shared" si="8"/>
        <v/>
      </c>
      <c r="AL31" s="3" t="str">
        <f t="shared" si="13"/>
        <v/>
      </c>
      <c r="AM31" s="3" t="str">
        <f t="shared" si="9"/>
        <v/>
      </c>
      <c r="AN31" s="3" t="str">
        <f t="shared" si="14"/>
        <v/>
      </c>
      <c r="AO31" s="3" t="str">
        <f t="shared" si="15"/>
        <v/>
      </c>
      <c r="AP31" s="3" t="str">
        <f t="shared" si="16"/>
        <v/>
      </c>
      <c r="AQ31" s="1"/>
      <c r="AR31" s="1" t="str">
        <f t="shared" si="10"/>
        <v>　</v>
      </c>
    </row>
    <row r="32" spans="1:44" ht="24" customHeight="1" x14ac:dyDescent="0.15">
      <c r="A32" s="23">
        <v>26</v>
      </c>
      <c r="B32" s="79"/>
      <c r="C32" s="79"/>
      <c r="D32" s="79"/>
      <c r="E32" s="79"/>
      <c r="F32" s="79"/>
      <c r="G32" s="79"/>
      <c r="H32" s="49"/>
      <c r="I32" s="80"/>
      <c r="J32" s="81"/>
      <c r="K32" s="81"/>
      <c r="L32" s="81"/>
      <c r="M32" s="82"/>
      <c r="N32" s="81"/>
      <c r="O32" s="81"/>
      <c r="P32" s="83" t="str">
        <f t="shared" si="0"/>
        <v/>
      </c>
      <c r="Q32" s="81"/>
      <c r="R32" s="80"/>
      <c r="S32" s="84" t="str">
        <f t="shared" si="1"/>
        <v/>
      </c>
      <c r="T32" s="81"/>
      <c r="U32" s="84" t="str">
        <f t="shared" si="2"/>
        <v/>
      </c>
      <c r="V32" s="62"/>
      <c r="W32" s="86"/>
      <c r="AA32" s="3" t="str">
        <f t="shared" si="3"/>
        <v/>
      </c>
      <c r="AB32" s="38" t="str">
        <f t="shared" si="4"/>
        <v/>
      </c>
      <c r="AC32" s="39" t="str">
        <f>IF($AB32="","",IF('個人種目入力 (みほん)'!$AM32=2,VLOOKUP($AB32,'(種目・作業用)'!$A$22:$D$36,2,FALSE),VLOOKUP($AB32,'(種目・作業用)'!$A$2:$D$21,2,FALSE)))</f>
        <v/>
      </c>
      <c r="AD32" s="39" t="str">
        <f>IF($AB32="","",IF('個人種目入力 (みほん)'!$AM32=2,VLOOKUP($AB32,'(種目・作業用)'!$A$22:$D$36,3,FALSE),VLOOKUP($AB32,'(種目・作業用)'!$A$2:$D$21,3,FALSE)))</f>
        <v/>
      </c>
      <c r="AE32" s="39" t="str">
        <f>IF($AB32="","",IF('個人種目入力 (みほん)'!$AM32=2,VLOOKUP($AB32,'(種目・作業用)'!$A$22:$D$36,4,FALSE),VLOOKUP($AB32,'(種目・作業用)'!$A$2:$D$21,4,FALSE)))</f>
        <v/>
      </c>
      <c r="AF32" s="40" t="str">
        <f t="shared" si="11"/>
        <v/>
      </c>
      <c r="AG32" s="3" t="str">
        <f t="shared" si="12"/>
        <v xml:space="preserve"> </v>
      </c>
      <c r="AH32" s="3" t="str">
        <f t="shared" si="5"/>
        <v/>
      </c>
      <c r="AI32" s="3" t="str">
        <f t="shared" si="6"/>
        <v/>
      </c>
      <c r="AJ32" s="3" t="str">
        <f t="shared" si="7"/>
        <v/>
      </c>
      <c r="AK32" s="41" t="str">
        <f t="shared" si="8"/>
        <v/>
      </c>
      <c r="AL32" s="3" t="str">
        <f t="shared" si="13"/>
        <v/>
      </c>
      <c r="AM32" s="3" t="str">
        <f t="shared" si="9"/>
        <v/>
      </c>
      <c r="AN32" s="3" t="str">
        <f t="shared" si="14"/>
        <v/>
      </c>
      <c r="AO32" s="3" t="str">
        <f t="shared" si="15"/>
        <v/>
      </c>
      <c r="AP32" s="3" t="str">
        <f t="shared" si="16"/>
        <v/>
      </c>
      <c r="AQ32" s="1"/>
      <c r="AR32" s="1" t="str">
        <f t="shared" si="10"/>
        <v>　</v>
      </c>
    </row>
    <row r="33" spans="1:44" ht="24" customHeight="1" x14ac:dyDescent="0.15">
      <c r="A33" s="23">
        <v>27</v>
      </c>
      <c r="B33" s="79"/>
      <c r="C33" s="79"/>
      <c r="D33" s="79"/>
      <c r="E33" s="79"/>
      <c r="F33" s="79"/>
      <c r="G33" s="79"/>
      <c r="H33" s="49"/>
      <c r="I33" s="80"/>
      <c r="J33" s="81"/>
      <c r="K33" s="81"/>
      <c r="L33" s="81"/>
      <c r="M33" s="82"/>
      <c r="N33" s="81"/>
      <c r="O33" s="81"/>
      <c r="P33" s="83" t="str">
        <f t="shared" si="0"/>
        <v/>
      </c>
      <c r="Q33" s="81"/>
      <c r="R33" s="80"/>
      <c r="S33" s="84" t="str">
        <f t="shared" si="1"/>
        <v/>
      </c>
      <c r="T33" s="81"/>
      <c r="U33" s="84" t="str">
        <f t="shared" si="2"/>
        <v/>
      </c>
      <c r="V33" s="62"/>
      <c r="W33" s="85"/>
      <c r="AA33" s="3" t="str">
        <f t="shared" si="3"/>
        <v/>
      </c>
      <c r="AB33" s="38" t="str">
        <f t="shared" si="4"/>
        <v/>
      </c>
      <c r="AC33" s="39" t="str">
        <f>IF($AB33="","",IF('個人種目入力 (みほん)'!$AM33=2,VLOOKUP($AB33,'(種目・作業用)'!$A$22:$D$36,2,FALSE),VLOOKUP($AB33,'(種目・作業用)'!$A$2:$D$21,2,FALSE)))</f>
        <v/>
      </c>
      <c r="AD33" s="39" t="str">
        <f>IF($AB33="","",IF('個人種目入力 (みほん)'!$AM33=2,VLOOKUP($AB33,'(種目・作業用)'!$A$22:$D$36,3,FALSE),VLOOKUP($AB33,'(種目・作業用)'!$A$2:$D$21,3,FALSE)))</f>
        <v/>
      </c>
      <c r="AE33" s="39" t="str">
        <f>IF($AB33="","",IF('個人種目入力 (みほん)'!$AM33=2,VLOOKUP($AB33,'(種目・作業用)'!$A$22:$D$36,4,FALSE),VLOOKUP($AB33,'(種目・作業用)'!$A$2:$D$21,4,FALSE)))</f>
        <v/>
      </c>
      <c r="AF33" s="40" t="str">
        <f t="shared" si="11"/>
        <v/>
      </c>
      <c r="AG33" s="3" t="str">
        <f t="shared" si="12"/>
        <v xml:space="preserve"> </v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41" t="str">
        <f t="shared" si="8"/>
        <v/>
      </c>
      <c r="AL33" s="3" t="str">
        <f t="shared" si="13"/>
        <v/>
      </c>
      <c r="AM33" s="3" t="str">
        <f t="shared" si="9"/>
        <v/>
      </c>
      <c r="AN33" s="3" t="str">
        <f t="shared" si="14"/>
        <v/>
      </c>
      <c r="AO33" s="3" t="str">
        <f t="shared" si="15"/>
        <v/>
      </c>
      <c r="AP33" s="3" t="str">
        <f t="shared" si="16"/>
        <v/>
      </c>
      <c r="AQ33" s="1"/>
      <c r="AR33" s="1" t="str">
        <f t="shared" si="10"/>
        <v>　</v>
      </c>
    </row>
    <row r="34" spans="1:44" ht="24" customHeight="1" x14ac:dyDescent="0.15">
      <c r="A34" s="23">
        <v>28</v>
      </c>
      <c r="B34" s="79"/>
      <c r="C34" s="79"/>
      <c r="D34" s="79"/>
      <c r="E34" s="79"/>
      <c r="F34" s="79"/>
      <c r="G34" s="79"/>
      <c r="H34" s="49"/>
      <c r="I34" s="80"/>
      <c r="J34" s="81"/>
      <c r="K34" s="81"/>
      <c r="L34" s="81"/>
      <c r="M34" s="82"/>
      <c r="N34" s="81"/>
      <c r="O34" s="81"/>
      <c r="P34" s="83" t="str">
        <f t="shared" si="0"/>
        <v/>
      </c>
      <c r="Q34" s="81"/>
      <c r="R34" s="80"/>
      <c r="S34" s="84" t="str">
        <f t="shared" si="1"/>
        <v/>
      </c>
      <c r="T34" s="81"/>
      <c r="U34" s="84" t="str">
        <f t="shared" si="2"/>
        <v/>
      </c>
      <c r="V34" s="62"/>
      <c r="W34" s="85"/>
      <c r="AA34" s="3" t="str">
        <f t="shared" si="3"/>
        <v/>
      </c>
      <c r="AB34" s="38" t="str">
        <f t="shared" si="4"/>
        <v/>
      </c>
      <c r="AC34" s="39" t="str">
        <f>IF($AB34="","",IF('個人種目入力 (みほん)'!$AM34=2,VLOOKUP($AB34,'(種目・作業用)'!$A$22:$D$36,2,FALSE),VLOOKUP($AB34,'(種目・作業用)'!$A$2:$D$21,2,FALSE)))</f>
        <v/>
      </c>
      <c r="AD34" s="39" t="str">
        <f>IF($AB34="","",IF('個人種目入力 (みほん)'!$AM34=2,VLOOKUP($AB34,'(種目・作業用)'!$A$22:$D$36,3,FALSE),VLOOKUP($AB34,'(種目・作業用)'!$A$2:$D$21,3,FALSE)))</f>
        <v/>
      </c>
      <c r="AE34" s="39" t="str">
        <f>IF($AB34="","",IF('個人種目入力 (みほん)'!$AM34=2,VLOOKUP($AB34,'(種目・作業用)'!$A$22:$D$36,4,FALSE),VLOOKUP($AB34,'(種目・作業用)'!$A$2:$D$21,4,FALSE)))</f>
        <v/>
      </c>
      <c r="AF34" s="40" t="str">
        <f t="shared" si="11"/>
        <v/>
      </c>
      <c r="AG34" s="3" t="str">
        <f t="shared" si="12"/>
        <v xml:space="preserve"> </v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41" t="str">
        <f t="shared" si="8"/>
        <v/>
      </c>
      <c r="AL34" s="3" t="str">
        <f t="shared" si="13"/>
        <v/>
      </c>
      <c r="AM34" s="3" t="str">
        <f t="shared" si="9"/>
        <v/>
      </c>
      <c r="AN34" s="3" t="str">
        <f t="shared" si="14"/>
        <v/>
      </c>
      <c r="AO34" s="3" t="str">
        <f t="shared" si="15"/>
        <v/>
      </c>
      <c r="AP34" s="3" t="str">
        <f t="shared" si="16"/>
        <v/>
      </c>
      <c r="AQ34" s="1"/>
      <c r="AR34" s="1" t="str">
        <f t="shared" si="10"/>
        <v>　</v>
      </c>
    </row>
    <row r="35" spans="1:44" ht="24" customHeight="1" x14ac:dyDescent="0.15">
      <c r="A35" s="23">
        <v>29</v>
      </c>
      <c r="B35" s="79"/>
      <c r="C35" s="79"/>
      <c r="D35" s="79"/>
      <c r="E35" s="79"/>
      <c r="F35" s="79"/>
      <c r="G35" s="79"/>
      <c r="H35" s="49"/>
      <c r="I35" s="80"/>
      <c r="J35" s="81"/>
      <c r="K35" s="81"/>
      <c r="L35" s="81"/>
      <c r="M35" s="82"/>
      <c r="N35" s="81"/>
      <c r="O35" s="81"/>
      <c r="P35" s="83" t="str">
        <f t="shared" si="0"/>
        <v/>
      </c>
      <c r="Q35" s="81"/>
      <c r="R35" s="80"/>
      <c r="S35" s="84" t="str">
        <f t="shared" si="1"/>
        <v/>
      </c>
      <c r="T35" s="81"/>
      <c r="U35" s="84" t="str">
        <f t="shared" si="2"/>
        <v/>
      </c>
      <c r="V35" s="62"/>
      <c r="W35" s="85"/>
      <c r="AA35" s="3" t="str">
        <f t="shared" si="3"/>
        <v/>
      </c>
      <c r="AB35" s="38" t="str">
        <f t="shared" si="4"/>
        <v/>
      </c>
      <c r="AC35" s="39" t="str">
        <f>IF($AB35="","",IF('個人種目入力 (みほん)'!$AM35=2,VLOOKUP($AB35,'(種目・作業用)'!$A$22:$D$36,2,FALSE),VLOOKUP($AB35,'(種目・作業用)'!$A$2:$D$21,2,FALSE)))</f>
        <v/>
      </c>
      <c r="AD35" s="39" t="str">
        <f>IF($AB35="","",IF('個人種目入力 (みほん)'!$AM35=2,VLOOKUP($AB35,'(種目・作業用)'!$A$22:$D$36,3,FALSE),VLOOKUP($AB35,'(種目・作業用)'!$A$2:$D$21,3,FALSE)))</f>
        <v/>
      </c>
      <c r="AE35" s="39" t="str">
        <f>IF($AB35="","",IF('個人種目入力 (みほん)'!$AM35=2,VLOOKUP($AB35,'(種目・作業用)'!$A$22:$D$36,4,FALSE),VLOOKUP($AB35,'(種目・作業用)'!$A$2:$D$21,4,FALSE)))</f>
        <v/>
      </c>
      <c r="AF35" s="40" t="str">
        <f t="shared" si="11"/>
        <v/>
      </c>
      <c r="AG35" s="3" t="str">
        <f t="shared" si="12"/>
        <v xml:space="preserve"> </v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41" t="str">
        <f t="shared" si="8"/>
        <v/>
      </c>
      <c r="AL35" s="3" t="str">
        <f t="shared" si="13"/>
        <v/>
      </c>
      <c r="AM35" s="3" t="str">
        <f t="shared" si="9"/>
        <v/>
      </c>
      <c r="AN35" s="3" t="str">
        <f t="shared" si="14"/>
        <v/>
      </c>
      <c r="AO35" s="3" t="str">
        <f t="shared" si="15"/>
        <v/>
      </c>
      <c r="AP35" s="3" t="str">
        <f t="shared" si="16"/>
        <v/>
      </c>
      <c r="AQ35" s="1"/>
      <c r="AR35" s="1" t="str">
        <f t="shared" si="10"/>
        <v>　</v>
      </c>
    </row>
    <row r="36" spans="1:44" ht="24" customHeight="1" x14ac:dyDescent="0.15">
      <c r="A36" s="23">
        <v>30</v>
      </c>
      <c r="B36" s="79"/>
      <c r="C36" s="79"/>
      <c r="D36" s="79"/>
      <c r="E36" s="79"/>
      <c r="F36" s="79"/>
      <c r="G36" s="79"/>
      <c r="H36" s="49"/>
      <c r="I36" s="80"/>
      <c r="J36" s="81"/>
      <c r="K36" s="81"/>
      <c r="L36" s="81"/>
      <c r="M36" s="82"/>
      <c r="N36" s="81"/>
      <c r="O36" s="81"/>
      <c r="P36" s="83" t="str">
        <f t="shared" si="0"/>
        <v/>
      </c>
      <c r="Q36" s="81"/>
      <c r="R36" s="80"/>
      <c r="S36" s="84" t="str">
        <f t="shared" si="1"/>
        <v/>
      </c>
      <c r="T36" s="81"/>
      <c r="U36" s="84" t="str">
        <f t="shared" si="2"/>
        <v/>
      </c>
      <c r="V36" s="62"/>
      <c r="W36" s="85"/>
      <c r="AA36" s="3" t="str">
        <f t="shared" si="3"/>
        <v/>
      </c>
      <c r="AB36" s="38" t="str">
        <f t="shared" si="4"/>
        <v/>
      </c>
      <c r="AC36" s="39" t="str">
        <f>IF($AB36="","",IF('個人種目入力 (みほん)'!$AM36=2,VLOOKUP($AB36,'(種目・作業用)'!$A$22:$D$36,2,FALSE),VLOOKUP($AB36,'(種目・作業用)'!$A$2:$D$21,2,FALSE)))</f>
        <v/>
      </c>
      <c r="AD36" s="39" t="str">
        <f>IF($AB36="","",IF('個人種目入力 (みほん)'!$AM36=2,VLOOKUP($AB36,'(種目・作業用)'!$A$22:$D$36,3,FALSE),VLOOKUP($AB36,'(種目・作業用)'!$A$2:$D$21,3,FALSE)))</f>
        <v/>
      </c>
      <c r="AE36" s="39" t="str">
        <f>IF($AB36="","",IF('個人種目入力 (みほん)'!$AM36=2,VLOOKUP($AB36,'(種目・作業用)'!$A$22:$D$36,4,FALSE),VLOOKUP($AB36,'(種目・作業用)'!$A$2:$D$21,4,FALSE)))</f>
        <v/>
      </c>
      <c r="AF36" s="40" t="str">
        <f t="shared" si="11"/>
        <v/>
      </c>
      <c r="AG36" s="3" t="str">
        <f t="shared" si="12"/>
        <v xml:space="preserve"> </v>
      </c>
      <c r="AH36" s="3" t="str">
        <f t="shared" si="5"/>
        <v/>
      </c>
      <c r="AI36" s="3" t="str">
        <f t="shared" si="6"/>
        <v/>
      </c>
      <c r="AJ36" s="3" t="str">
        <f t="shared" si="7"/>
        <v/>
      </c>
      <c r="AK36" s="41" t="str">
        <f t="shared" si="8"/>
        <v/>
      </c>
      <c r="AL36" s="3" t="str">
        <f t="shared" si="13"/>
        <v/>
      </c>
      <c r="AM36" s="3" t="str">
        <f t="shared" si="9"/>
        <v/>
      </c>
      <c r="AN36" s="3" t="str">
        <f t="shared" si="14"/>
        <v/>
      </c>
      <c r="AO36" s="3" t="str">
        <f t="shared" si="15"/>
        <v/>
      </c>
      <c r="AP36" s="3" t="str">
        <f t="shared" si="16"/>
        <v/>
      </c>
      <c r="AQ36" s="1"/>
      <c r="AR36" s="1" t="str">
        <f t="shared" si="10"/>
        <v>　</v>
      </c>
    </row>
    <row r="37" spans="1:44" ht="24" customHeight="1" x14ac:dyDescent="0.15">
      <c r="A37" s="23">
        <v>31</v>
      </c>
      <c r="B37" s="79"/>
      <c r="C37" s="79"/>
      <c r="D37" s="79"/>
      <c r="E37" s="79"/>
      <c r="F37" s="79"/>
      <c r="G37" s="79"/>
      <c r="H37" s="49"/>
      <c r="I37" s="80"/>
      <c r="J37" s="81"/>
      <c r="K37" s="81"/>
      <c r="L37" s="81"/>
      <c r="M37" s="82"/>
      <c r="N37" s="81"/>
      <c r="O37" s="81"/>
      <c r="P37" s="83" t="str">
        <f t="shared" si="0"/>
        <v/>
      </c>
      <c r="Q37" s="81"/>
      <c r="R37" s="80"/>
      <c r="S37" s="84" t="str">
        <f t="shared" si="1"/>
        <v/>
      </c>
      <c r="T37" s="81"/>
      <c r="U37" s="84" t="str">
        <f t="shared" si="2"/>
        <v/>
      </c>
      <c r="V37" s="62"/>
      <c r="W37" s="85"/>
      <c r="AA37" s="3" t="str">
        <f t="shared" si="3"/>
        <v/>
      </c>
      <c r="AB37" s="38" t="str">
        <f t="shared" si="4"/>
        <v/>
      </c>
      <c r="AC37" s="39" t="str">
        <f>IF($AB37="","",IF('個人種目入力 (みほん)'!$AM37=2,VLOOKUP($AB37,'(種目・作業用)'!$A$22:$D$36,2,FALSE),VLOOKUP($AB37,'(種目・作業用)'!$A$2:$D$21,2,FALSE)))</f>
        <v/>
      </c>
      <c r="AD37" s="39" t="str">
        <f>IF($AB37="","",IF('個人種目入力 (みほん)'!$AM37=2,VLOOKUP($AB37,'(種目・作業用)'!$A$22:$D$36,3,FALSE),VLOOKUP($AB37,'(種目・作業用)'!$A$2:$D$21,3,FALSE)))</f>
        <v/>
      </c>
      <c r="AE37" s="39" t="str">
        <f>IF($AB37="","",IF('個人種目入力 (みほん)'!$AM37=2,VLOOKUP($AB37,'(種目・作業用)'!$A$22:$D$36,4,FALSE),VLOOKUP($AB37,'(種目・作業用)'!$A$2:$D$21,4,FALSE)))</f>
        <v/>
      </c>
      <c r="AF37" s="40" t="str">
        <f t="shared" si="11"/>
        <v/>
      </c>
      <c r="AG37" s="3" t="str">
        <f t="shared" si="12"/>
        <v xml:space="preserve"> </v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41" t="str">
        <f t="shared" si="8"/>
        <v/>
      </c>
      <c r="AL37" s="3" t="str">
        <f t="shared" si="13"/>
        <v/>
      </c>
      <c r="AM37" s="3" t="str">
        <f t="shared" si="9"/>
        <v/>
      </c>
      <c r="AN37" s="3" t="str">
        <f t="shared" si="14"/>
        <v/>
      </c>
      <c r="AO37" s="3" t="str">
        <f t="shared" si="15"/>
        <v/>
      </c>
      <c r="AP37" s="3" t="str">
        <f t="shared" si="16"/>
        <v/>
      </c>
      <c r="AQ37" s="1"/>
      <c r="AR37" s="1" t="str">
        <f t="shared" si="10"/>
        <v>　</v>
      </c>
    </row>
    <row r="38" spans="1:44" ht="24" customHeight="1" x14ac:dyDescent="0.15">
      <c r="A38" s="23">
        <v>32</v>
      </c>
      <c r="B38" s="79"/>
      <c r="C38" s="79"/>
      <c r="D38" s="79"/>
      <c r="E38" s="79"/>
      <c r="F38" s="79"/>
      <c r="G38" s="79"/>
      <c r="H38" s="49"/>
      <c r="I38" s="80"/>
      <c r="J38" s="81"/>
      <c r="K38" s="81"/>
      <c r="L38" s="81"/>
      <c r="M38" s="82"/>
      <c r="N38" s="81"/>
      <c r="O38" s="81"/>
      <c r="P38" s="83" t="str">
        <f t="shared" si="0"/>
        <v/>
      </c>
      <c r="Q38" s="81"/>
      <c r="R38" s="80"/>
      <c r="S38" s="84" t="str">
        <f t="shared" si="1"/>
        <v/>
      </c>
      <c r="T38" s="81"/>
      <c r="U38" s="84" t="str">
        <f t="shared" si="2"/>
        <v/>
      </c>
      <c r="V38" s="62"/>
      <c r="W38" s="85"/>
      <c r="AA38" s="3" t="str">
        <f t="shared" si="3"/>
        <v/>
      </c>
      <c r="AB38" s="38" t="str">
        <f t="shared" si="4"/>
        <v/>
      </c>
      <c r="AC38" s="39" t="str">
        <f>IF($AB38="","",IF('個人種目入力 (みほん)'!$AM38=2,VLOOKUP($AB38,'(種目・作業用)'!$A$22:$D$36,2,FALSE),VLOOKUP($AB38,'(種目・作業用)'!$A$2:$D$21,2,FALSE)))</f>
        <v/>
      </c>
      <c r="AD38" s="39" t="str">
        <f>IF($AB38="","",IF('個人種目入力 (みほん)'!$AM38=2,VLOOKUP($AB38,'(種目・作業用)'!$A$22:$D$36,3,FALSE),VLOOKUP($AB38,'(種目・作業用)'!$A$2:$D$21,3,FALSE)))</f>
        <v/>
      </c>
      <c r="AE38" s="39" t="str">
        <f>IF($AB38="","",IF('個人種目入力 (みほん)'!$AM38=2,VLOOKUP($AB38,'(種目・作業用)'!$A$22:$D$36,4,FALSE),VLOOKUP($AB38,'(種目・作業用)'!$A$2:$D$21,4,FALSE)))</f>
        <v/>
      </c>
      <c r="AF38" s="40" t="str">
        <f t="shared" si="11"/>
        <v/>
      </c>
      <c r="AG38" s="3" t="str">
        <f t="shared" si="12"/>
        <v xml:space="preserve"> </v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41" t="str">
        <f t="shared" si="8"/>
        <v/>
      </c>
      <c r="AL38" s="3" t="str">
        <f t="shared" si="13"/>
        <v/>
      </c>
      <c r="AM38" s="3" t="str">
        <f t="shared" si="9"/>
        <v/>
      </c>
      <c r="AN38" s="3" t="str">
        <f t="shared" si="14"/>
        <v/>
      </c>
      <c r="AO38" s="3" t="str">
        <f t="shared" si="15"/>
        <v/>
      </c>
      <c r="AP38" s="3" t="str">
        <f t="shared" si="16"/>
        <v/>
      </c>
      <c r="AQ38" s="1"/>
      <c r="AR38" s="1" t="str">
        <f t="shared" si="10"/>
        <v>　</v>
      </c>
    </row>
    <row r="39" spans="1:44" ht="24" customHeight="1" x14ac:dyDescent="0.15">
      <c r="A39" s="23">
        <v>33</v>
      </c>
      <c r="B39" s="79"/>
      <c r="C39" s="79"/>
      <c r="D39" s="79"/>
      <c r="E39" s="79"/>
      <c r="F39" s="79"/>
      <c r="G39" s="79"/>
      <c r="H39" s="49"/>
      <c r="I39" s="80"/>
      <c r="J39" s="81"/>
      <c r="K39" s="81"/>
      <c r="L39" s="81"/>
      <c r="M39" s="82"/>
      <c r="N39" s="81"/>
      <c r="O39" s="81"/>
      <c r="P39" s="83" t="str">
        <f t="shared" si="0"/>
        <v/>
      </c>
      <c r="Q39" s="81"/>
      <c r="R39" s="80"/>
      <c r="S39" s="84" t="str">
        <f t="shared" si="1"/>
        <v/>
      </c>
      <c r="T39" s="81"/>
      <c r="U39" s="84" t="str">
        <f t="shared" si="2"/>
        <v/>
      </c>
      <c r="V39" s="62"/>
      <c r="W39" s="85"/>
      <c r="AA39" s="3" t="str">
        <f t="shared" si="3"/>
        <v/>
      </c>
      <c r="AB39" s="38" t="str">
        <f t="shared" si="4"/>
        <v/>
      </c>
      <c r="AC39" s="39" t="str">
        <f>IF($AB39="","",IF('個人種目入力 (みほん)'!$AM39=2,VLOOKUP($AB39,'(種目・作業用)'!$A$22:$D$36,2,FALSE),VLOOKUP($AB39,'(種目・作業用)'!$A$2:$D$21,2,FALSE)))</f>
        <v/>
      </c>
      <c r="AD39" s="39" t="str">
        <f>IF($AB39="","",IF('個人種目入力 (みほん)'!$AM39=2,VLOOKUP($AB39,'(種目・作業用)'!$A$22:$D$36,3,FALSE),VLOOKUP($AB39,'(種目・作業用)'!$A$2:$D$21,3,FALSE)))</f>
        <v/>
      </c>
      <c r="AE39" s="39" t="str">
        <f>IF($AB39="","",IF('個人種目入力 (みほん)'!$AM39=2,VLOOKUP($AB39,'(種目・作業用)'!$A$22:$D$36,4,FALSE),VLOOKUP($AB39,'(種目・作業用)'!$A$2:$D$21,4,FALSE)))</f>
        <v/>
      </c>
      <c r="AF39" s="40" t="str">
        <f t="shared" si="11"/>
        <v/>
      </c>
      <c r="AG39" s="3" t="str">
        <f t="shared" si="12"/>
        <v xml:space="preserve"> </v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41" t="str">
        <f t="shared" si="8"/>
        <v/>
      </c>
      <c r="AL39" s="3" t="str">
        <f t="shared" si="13"/>
        <v/>
      </c>
      <c r="AM39" s="3" t="str">
        <f t="shared" si="9"/>
        <v/>
      </c>
      <c r="AN39" s="3" t="str">
        <f t="shared" si="14"/>
        <v/>
      </c>
      <c r="AO39" s="3" t="str">
        <f t="shared" si="15"/>
        <v/>
      </c>
      <c r="AP39" s="3" t="str">
        <f t="shared" si="16"/>
        <v/>
      </c>
      <c r="AQ39" s="1"/>
      <c r="AR39" s="1" t="str">
        <f t="shared" si="10"/>
        <v>　</v>
      </c>
    </row>
    <row r="40" spans="1:44" ht="24" customHeight="1" x14ac:dyDescent="0.15">
      <c r="A40" s="23">
        <v>34</v>
      </c>
      <c r="B40" s="79"/>
      <c r="C40" s="79"/>
      <c r="D40" s="79"/>
      <c r="E40" s="79"/>
      <c r="F40" s="79"/>
      <c r="G40" s="79"/>
      <c r="H40" s="49"/>
      <c r="I40" s="80"/>
      <c r="J40" s="81"/>
      <c r="K40" s="81"/>
      <c r="L40" s="81"/>
      <c r="M40" s="82"/>
      <c r="N40" s="81"/>
      <c r="O40" s="81"/>
      <c r="P40" s="83" t="str">
        <f t="shared" si="0"/>
        <v/>
      </c>
      <c r="Q40" s="81"/>
      <c r="R40" s="80"/>
      <c r="S40" s="84" t="str">
        <f t="shared" si="1"/>
        <v/>
      </c>
      <c r="T40" s="81"/>
      <c r="U40" s="84" t="str">
        <f t="shared" si="2"/>
        <v/>
      </c>
      <c r="V40" s="62"/>
      <c r="W40" s="85"/>
      <c r="AA40" s="3" t="str">
        <f t="shared" si="3"/>
        <v/>
      </c>
      <c r="AB40" s="38" t="str">
        <f t="shared" si="4"/>
        <v/>
      </c>
      <c r="AC40" s="39" t="str">
        <f>IF($AB40="","",IF('個人種目入力 (みほん)'!$AM40=2,VLOOKUP($AB40,'(種目・作業用)'!$A$22:$D$36,2,FALSE),VLOOKUP($AB40,'(種目・作業用)'!$A$2:$D$21,2,FALSE)))</f>
        <v/>
      </c>
      <c r="AD40" s="39" t="str">
        <f>IF($AB40="","",IF('個人種目入力 (みほん)'!$AM40=2,VLOOKUP($AB40,'(種目・作業用)'!$A$22:$D$36,3,FALSE),VLOOKUP($AB40,'(種目・作業用)'!$A$2:$D$21,3,FALSE)))</f>
        <v/>
      </c>
      <c r="AE40" s="39" t="str">
        <f>IF($AB40="","",IF('個人種目入力 (みほん)'!$AM40=2,VLOOKUP($AB40,'(種目・作業用)'!$A$22:$D$36,4,FALSE),VLOOKUP($AB40,'(種目・作業用)'!$A$2:$D$21,4,FALSE)))</f>
        <v/>
      </c>
      <c r="AF40" s="40" t="str">
        <f t="shared" si="11"/>
        <v/>
      </c>
      <c r="AG40" s="3" t="str">
        <f t="shared" si="12"/>
        <v xml:space="preserve"> </v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41" t="str">
        <f t="shared" si="8"/>
        <v/>
      </c>
      <c r="AL40" s="3" t="str">
        <f t="shared" si="13"/>
        <v/>
      </c>
      <c r="AM40" s="3" t="str">
        <f t="shared" si="9"/>
        <v/>
      </c>
      <c r="AN40" s="3" t="str">
        <f t="shared" si="14"/>
        <v/>
      </c>
      <c r="AO40" s="3" t="str">
        <f t="shared" si="15"/>
        <v/>
      </c>
      <c r="AP40" s="3" t="str">
        <f t="shared" si="16"/>
        <v/>
      </c>
      <c r="AQ40" s="1"/>
      <c r="AR40" s="1" t="str">
        <f t="shared" si="10"/>
        <v>　</v>
      </c>
    </row>
    <row r="41" spans="1:44" ht="24" customHeight="1" x14ac:dyDescent="0.15">
      <c r="A41" s="23">
        <v>35</v>
      </c>
      <c r="B41" s="79"/>
      <c r="C41" s="79"/>
      <c r="D41" s="79"/>
      <c r="E41" s="79"/>
      <c r="F41" s="79"/>
      <c r="G41" s="79"/>
      <c r="H41" s="49"/>
      <c r="I41" s="80"/>
      <c r="J41" s="81"/>
      <c r="K41" s="81"/>
      <c r="L41" s="81"/>
      <c r="M41" s="82"/>
      <c r="N41" s="81"/>
      <c r="O41" s="81"/>
      <c r="P41" s="83" t="str">
        <f t="shared" si="0"/>
        <v/>
      </c>
      <c r="Q41" s="81"/>
      <c r="R41" s="80"/>
      <c r="S41" s="84" t="str">
        <f t="shared" si="1"/>
        <v/>
      </c>
      <c r="T41" s="81"/>
      <c r="U41" s="84" t="str">
        <f t="shared" si="2"/>
        <v/>
      </c>
      <c r="V41" s="62"/>
      <c r="W41" s="85"/>
      <c r="AA41" s="3" t="str">
        <f t="shared" si="3"/>
        <v/>
      </c>
      <c r="AB41" s="38" t="str">
        <f t="shared" si="4"/>
        <v/>
      </c>
      <c r="AC41" s="39" t="str">
        <f>IF($AB41="","",IF('個人種目入力 (みほん)'!$AM41=2,VLOOKUP($AB41,'(種目・作業用)'!$A$22:$D$36,2,FALSE),VLOOKUP($AB41,'(種目・作業用)'!$A$2:$D$21,2,FALSE)))</f>
        <v/>
      </c>
      <c r="AD41" s="39" t="str">
        <f>IF($AB41="","",IF('個人種目入力 (みほん)'!$AM41=2,VLOOKUP($AB41,'(種目・作業用)'!$A$22:$D$36,3,FALSE),VLOOKUP($AB41,'(種目・作業用)'!$A$2:$D$21,3,FALSE)))</f>
        <v/>
      </c>
      <c r="AE41" s="39" t="str">
        <f>IF($AB41="","",IF('個人種目入力 (みほん)'!$AM41=2,VLOOKUP($AB41,'(種目・作業用)'!$A$22:$D$36,4,FALSE),VLOOKUP($AB41,'(種目・作業用)'!$A$2:$D$21,4,FALSE)))</f>
        <v/>
      </c>
      <c r="AF41" s="40" t="str">
        <f t="shared" si="11"/>
        <v/>
      </c>
      <c r="AG41" s="3" t="str">
        <f t="shared" si="12"/>
        <v xml:space="preserve"> </v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41" t="str">
        <f t="shared" si="8"/>
        <v/>
      </c>
      <c r="AL41" s="3" t="str">
        <f t="shared" si="13"/>
        <v/>
      </c>
      <c r="AM41" s="3" t="str">
        <f t="shared" si="9"/>
        <v/>
      </c>
      <c r="AN41" s="3" t="str">
        <f t="shared" si="14"/>
        <v/>
      </c>
      <c r="AO41" s="3" t="str">
        <f t="shared" si="15"/>
        <v/>
      </c>
      <c r="AP41" s="3" t="str">
        <f t="shared" si="16"/>
        <v/>
      </c>
      <c r="AQ41" s="1"/>
      <c r="AR41" s="1" t="str">
        <f t="shared" si="10"/>
        <v>　</v>
      </c>
    </row>
    <row r="42" spans="1:44" ht="24" customHeight="1" x14ac:dyDescent="0.15">
      <c r="A42" s="23">
        <v>36</v>
      </c>
      <c r="B42" s="79"/>
      <c r="C42" s="79"/>
      <c r="D42" s="79"/>
      <c r="E42" s="79"/>
      <c r="F42" s="79"/>
      <c r="G42" s="79"/>
      <c r="H42" s="49"/>
      <c r="I42" s="80"/>
      <c r="J42" s="81"/>
      <c r="K42" s="81"/>
      <c r="L42" s="81"/>
      <c r="M42" s="82"/>
      <c r="N42" s="81"/>
      <c r="O42" s="81"/>
      <c r="P42" s="83" t="str">
        <f t="shared" si="0"/>
        <v/>
      </c>
      <c r="Q42" s="81"/>
      <c r="R42" s="80"/>
      <c r="S42" s="84" t="str">
        <f t="shared" si="1"/>
        <v/>
      </c>
      <c r="T42" s="81"/>
      <c r="U42" s="84" t="str">
        <f t="shared" si="2"/>
        <v/>
      </c>
      <c r="V42" s="62"/>
      <c r="W42" s="85"/>
      <c r="AA42" s="3" t="str">
        <f t="shared" si="3"/>
        <v/>
      </c>
      <c r="AB42" s="38" t="str">
        <f t="shared" si="4"/>
        <v/>
      </c>
      <c r="AC42" s="39" t="str">
        <f>IF($AB42="","",IF('個人種目入力 (みほん)'!$AM42=2,VLOOKUP($AB42,'(種目・作業用)'!$A$22:$D$36,2,FALSE),VLOOKUP($AB42,'(種目・作業用)'!$A$2:$D$21,2,FALSE)))</f>
        <v/>
      </c>
      <c r="AD42" s="39" t="str">
        <f>IF($AB42="","",IF('個人種目入力 (みほん)'!$AM42=2,VLOOKUP($AB42,'(種目・作業用)'!$A$22:$D$36,3,FALSE),VLOOKUP($AB42,'(種目・作業用)'!$A$2:$D$21,3,FALSE)))</f>
        <v/>
      </c>
      <c r="AE42" s="39" t="str">
        <f>IF($AB42="","",IF('個人種目入力 (みほん)'!$AM42=2,VLOOKUP($AB42,'(種目・作業用)'!$A$22:$D$36,4,FALSE),VLOOKUP($AB42,'(種目・作業用)'!$A$2:$D$21,4,FALSE)))</f>
        <v/>
      </c>
      <c r="AF42" s="40" t="str">
        <f t="shared" si="11"/>
        <v/>
      </c>
      <c r="AG42" s="3" t="str">
        <f t="shared" si="12"/>
        <v xml:space="preserve"> </v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41" t="str">
        <f t="shared" si="8"/>
        <v/>
      </c>
      <c r="AL42" s="3" t="str">
        <f t="shared" si="13"/>
        <v/>
      </c>
      <c r="AM42" s="3" t="str">
        <f t="shared" si="9"/>
        <v/>
      </c>
      <c r="AN42" s="3" t="str">
        <f t="shared" si="14"/>
        <v/>
      </c>
      <c r="AO42" s="3" t="str">
        <f t="shared" si="15"/>
        <v/>
      </c>
      <c r="AP42" s="3" t="str">
        <f t="shared" si="16"/>
        <v/>
      </c>
      <c r="AQ42" s="1"/>
      <c r="AR42" s="1" t="str">
        <f t="shared" si="10"/>
        <v>　</v>
      </c>
    </row>
    <row r="43" spans="1:44" ht="24" customHeight="1" x14ac:dyDescent="0.15">
      <c r="A43" s="23">
        <v>37</v>
      </c>
      <c r="B43" s="79"/>
      <c r="C43" s="79"/>
      <c r="D43" s="79"/>
      <c r="E43" s="79"/>
      <c r="F43" s="79"/>
      <c r="G43" s="79"/>
      <c r="H43" s="49"/>
      <c r="I43" s="80"/>
      <c r="J43" s="81"/>
      <c r="K43" s="81"/>
      <c r="L43" s="81"/>
      <c r="M43" s="82"/>
      <c r="N43" s="81"/>
      <c r="O43" s="81"/>
      <c r="P43" s="83" t="str">
        <f t="shared" si="0"/>
        <v/>
      </c>
      <c r="Q43" s="81"/>
      <c r="R43" s="80"/>
      <c r="S43" s="84" t="str">
        <f t="shared" si="1"/>
        <v/>
      </c>
      <c r="T43" s="81"/>
      <c r="U43" s="84" t="str">
        <f t="shared" si="2"/>
        <v/>
      </c>
      <c r="V43" s="62"/>
      <c r="W43" s="85"/>
      <c r="AA43" s="3" t="str">
        <f t="shared" si="3"/>
        <v/>
      </c>
      <c r="AB43" s="38" t="str">
        <f t="shared" si="4"/>
        <v/>
      </c>
      <c r="AC43" s="39" t="str">
        <f>IF($AB43="","",IF('個人種目入力 (みほん)'!$AM43=2,VLOOKUP($AB43,'(種目・作業用)'!$A$22:$D$36,2,FALSE),VLOOKUP($AB43,'(種目・作業用)'!$A$2:$D$21,2,FALSE)))</f>
        <v/>
      </c>
      <c r="AD43" s="39" t="str">
        <f>IF($AB43="","",IF('個人種目入力 (みほん)'!$AM43=2,VLOOKUP($AB43,'(種目・作業用)'!$A$22:$D$36,3,FALSE),VLOOKUP($AB43,'(種目・作業用)'!$A$2:$D$21,3,FALSE)))</f>
        <v/>
      </c>
      <c r="AE43" s="39" t="str">
        <f>IF($AB43="","",IF('個人種目入力 (みほん)'!$AM43=2,VLOOKUP($AB43,'(種目・作業用)'!$A$22:$D$36,4,FALSE),VLOOKUP($AB43,'(種目・作業用)'!$A$2:$D$21,4,FALSE)))</f>
        <v/>
      </c>
      <c r="AF43" s="40" t="str">
        <f t="shared" si="11"/>
        <v/>
      </c>
      <c r="AG43" s="3" t="str">
        <f t="shared" si="12"/>
        <v xml:space="preserve"> </v>
      </c>
      <c r="AH43" s="3" t="str">
        <f t="shared" si="5"/>
        <v/>
      </c>
      <c r="AI43" s="3" t="str">
        <f t="shared" si="6"/>
        <v/>
      </c>
      <c r="AJ43" s="3" t="str">
        <f t="shared" si="7"/>
        <v/>
      </c>
      <c r="AK43" s="41" t="str">
        <f t="shared" si="8"/>
        <v/>
      </c>
      <c r="AL43" s="3" t="str">
        <f t="shared" si="13"/>
        <v/>
      </c>
      <c r="AM43" s="3" t="str">
        <f t="shared" si="9"/>
        <v/>
      </c>
      <c r="AN43" s="3" t="str">
        <f t="shared" si="14"/>
        <v/>
      </c>
      <c r="AO43" s="3" t="str">
        <f t="shared" si="15"/>
        <v/>
      </c>
      <c r="AP43" s="3" t="str">
        <f t="shared" si="16"/>
        <v/>
      </c>
      <c r="AQ43" s="1"/>
      <c r="AR43" s="1" t="str">
        <f t="shared" si="10"/>
        <v>　</v>
      </c>
    </row>
    <row r="44" spans="1:44" ht="24" customHeight="1" x14ac:dyDescent="0.15">
      <c r="A44" s="23">
        <v>38</v>
      </c>
      <c r="B44" s="79"/>
      <c r="C44" s="79"/>
      <c r="D44" s="79"/>
      <c r="E44" s="79"/>
      <c r="F44" s="79"/>
      <c r="G44" s="79"/>
      <c r="H44" s="49"/>
      <c r="I44" s="80"/>
      <c r="J44" s="81"/>
      <c r="K44" s="81"/>
      <c r="L44" s="81"/>
      <c r="M44" s="82"/>
      <c r="N44" s="81"/>
      <c r="O44" s="81"/>
      <c r="P44" s="83" t="str">
        <f t="shared" si="0"/>
        <v/>
      </c>
      <c r="Q44" s="81"/>
      <c r="R44" s="80"/>
      <c r="S44" s="84" t="str">
        <f t="shared" si="1"/>
        <v/>
      </c>
      <c r="T44" s="81"/>
      <c r="U44" s="84" t="str">
        <f t="shared" si="2"/>
        <v/>
      </c>
      <c r="V44" s="62"/>
      <c r="W44" s="85"/>
      <c r="AA44" s="3" t="str">
        <f t="shared" si="3"/>
        <v/>
      </c>
      <c r="AB44" s="38" t="str">
        <f t="shared" si="4"/>
        <v/>
      </c>
      <c r="AC44" s="39" t="str">
        <f>IF($AB44="","",IF('個人種目入力 (みほん)'!$AM44=2,VLOOKUP($AB44,'(種目・作業用)'!$A$22:$D$36,2,FALSE),VLOOKUP($AB44,'(種目・作業用)'!$A$2:$D$21,2,FALSE)))</f>
        <v/>
      </c>
      <c r="AD44" s="39" t="str">
        <f>IF($AB44="","",IF('個人種目入力 (みほん)'!$AM44=2,VLOOKUP($AB44,'(種目・作業用)'!$A$22:$D$36,3,FALSE),VLOOKUP($AB44,'(種目・作業用)'!$A$2:$D$21,3,FALSE)))</f>
        <v/>
      </c>
      <c r="AE44" s="39" t="str">
        <f>IF($AB44="","",IF('個人種目入力 (みほん)'!$AM44=2,VLOOKUP($AB44,'(種目・作業用)'!$A$22:$D$36,4,FALSE),VLOOKUP($AB44,'(種目・作業用)'!$A$2:$D$21,4,FALSE)))</f>
        <v/>
      </c>
      <c r="AF44" s="40" t="str">
        <f t="shared" si="11"/>
        <v/>
      </c>
      <c r="AG44" s="3" t="str">
        <f t="shared" si="12"/>
        <v xml:space="preserve"> </v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41" t="str">
        <f t="shared" si="8"/>
        <v/>
      </c>
      <c r="AL44" s="3" t="str">
        <f t="shared" si="13"/>
        <v/>
      </c>
      <c r="AM44" s="3" t="str">
        <f t="shared" si="9"/>
        <v/>
      </c>
      <c r="AN44" s="3" t="str">
        <f t="shared" si="14"/>
        <v/>
      </c>
      <c r="AO44" s="3" t="str">
        <f t="shared" si="15"/>
        <v/>
      </c>
      <c r="AP44" s="3" t="str">
        <f t="shared" si="16"/>
        <v/>
      </c>
      <c r="AQ44" s="1"/>
      <c r="AR44" s="1" t="str">
        <f t="shared" si="10"/>
        <v>　</v>
      </c>
    </row>
    <row r="45" spans="1:44" ht="24" customHeight="1" x14ac:dyDescent="0.15">
      <c r="A45" s="23">
        <v>39</v>
      </c>
      <c r="B45" s="79"/>
      <c r="C45" s="79"/>
      <c r="D45" s="79"/>
      <c r="E45" s="79"/>
      <c r="F45" s="79"/>
      <c r="G45" s="79"/>
      <c r="H45" s="49"/>
      <c r="I45" s="80"/>
      <c r="J45" s="81"/>
      <c r="K45" s="81"/>
      <c r="L45" s="81"/>
      <c r="M45" s="82"/>
      <c r="N45" s="81"/>
      <c r="O45" s="81"/>
      <c r="P45" s="83" t="str">
        <f t="shared" si="0"/>
        <v/>
      </c>
      <c r="Q45" s="81"/>
      <c r="R45" s="80"/>
      <c r="S45" s="84" t="str">
        <f t="shared" si="1"/>
        <v/>
      </c>
      <c r="T45" s="81"/>
      <c r="U45" s="84" t="str">
        <f t="shared" si="2"/>
        <v/>
      </c>
      <c r="V45" s="62"/>
      <c r="W45" s="85"/>
      <c r="AA45" s="3" t="str">
        <f t="shared" si="3"/>
        <v/>
      </c>
      <c r="AB45" s="38" t="str">
        <f t="shared" si="4"/>
        <v/>
      </c>
      <c r="AC45" s="39" t="str">
        <f>IF($AB45="","",IF('個人種目入力 (みほん)'!$AM45=2,VLOOKUP($AB45,'(種目・作業用)'!$A$22:$D$36,2,FALSE),VLOOKUP($AB45,'(種目・作業用)'!$A$2:$D$21,2,FALSE)))</f>
        <v/>
      </c>
      <c r="AD45" s="39" t="str">
        <f>IF($AB45="","",IF('個人種目入力 (みほん)'!$AM45=2,VLOOKUP($AB45,'(種目・作業用)'!$A$22:$D$36,3,FALSE),VLOOKUP($AB45,'(種目・作業用)'!$A$2:$D$21,3,FALSE)))</f>
        <v/>
      </c>
      <c r="AE45" s="39" t="str">
        <f>IF($AB45="","",IF('個人種目入力 (みほん)'!$AM45=2,VLOOKUP($AB45,'(種目・作業用)'!$A$22:$D$36,4,FALSE),VLOOKUP($AB45,'(種目・作業用)'!$A$2:$D$21,4,FALSE)))</f>
        <v/>
      </c>
      <c r="AF45" s="40" t="str">
        <f t="shared" si="11"/>
        <v/>
      </c>
      <c r="AG45" s="3" t="str">
        <f t="shared" si="12"/>
        <v xml:space="preserve"> </v>
      </c>
      <c r="AH45" s="3" t="str">
        <f t="shared" si="5"/>
        <v/>
      </c>
      <c r="AI45" s="3" t="str">
        <f t="shared" si="6"/>
        <v/>
      </c>
      <c r="AJ45" s="3" t="str">
        <f t="shared" si="7"/>
        <v/>
      </c>
      <c r="AK45" s="41" t="str">
        <f t="shared" si="8"/>
        <v/>
      </c>
      <c r="AL45" s="3" t="str">
        <f t="shared" si="13"/>
        <v/>
      </c>
      <c r="AM45" s="3" t="str">
        <f t="shared" si="9"/>
        <v/>
      </c>
      <c r="AN45" s="3" t="str">
        <f t="shared" si="14"/>
        <v/>
      </c>
      <c r="AO45" s="3" t="str">
        <f t="shared" si="15"/>
        <v/>
      </c>
      <c r="AP45" s="3" t="str">
        <f t="shared" si="16"/>
        <v/>
      </c>
      <c r="AQ45" s="1"/>
      <c r="AR45" s="1" t="str">
        <f t="shared" si="10"/>
        <v>　</v>
      </c>
    </row>
    <row r="46" spans="1:44" ht="24" customHeight="1" x14ac:dyDescent="0.15">
      <c r="A46" s="23">
        <v>40</v>
      </c>
      <c r="B46" s="79"/>
      <c r="C46" s="79"/>
      <c r="D46" s="79"/>
      <c r="E46" s="79"/>
      <c r="F46" s="79"/>
      <c r="G46" s="79"/>
      <c r="H46" s="49"/>
      <c r="I46" s="80"/>
      <c r="J46" s="81"/>
      <c r="K46" s="81"/>
      <c r="L46" s="81"/>
      <c r="M46" s="82"/>
      <c r="N46" s="81"/>
      <c r="O46" s="81"/>
      <c r="P46" s="83" t="str">
        <f t="shared" si="0"/>
        <v/>
      </c>
      <c r="Q46" s="81"/>
      <c r="R46" s="80"/>
      <c r="S46" s="84" t="str">
        <f t="shared" si="1"/>
        <v/>
      </c>
      <c r="T46" s="81"/>
      <c r="U46" s="84" t="str">
        <f t="shared" si="2"/>
        <v/>
      </c>
      <c r="V46" s="62"/>
      <c r="W46" s="85"/>
      <c r="AA46" s="3" t="str">
        <f t="shared" si="3"/>
        <v/>
      </c>
      <c r="AB46" s="38" t="str">
        <f t="shared" si="4"/>
        <v/>
      </c>
      <c r="AC46" s="39" t="str">
        <f>IF($AB46="","",IF('個人種目入力 (みほん)'!$AM46=2,VLOOKUP($AB46,'(種目・作業用)'!$A$22:$D$36,2,FALSE),VLOOKUP($AB46,'(種目・作業用)'!$A$2:$D$21,2,FALSE)))</f>
        <v/>
      </c>
      <c r="AD46" s="39" t="str">
        <f>IF($AB46="","",IF('個人種目入力 (みほん)'!$AM46=2,VLOOKUP($AB46,'(種目・作業用)'!$A$22:$D$36,3,FALSE),VLOOKUP($AB46,'(種目・作業用)'!$A$2:$D$21,3,FALSE)))</f>
        <v/>
      </c>
      <c r="AE46" s="39" t="str">
        <f>IF($AB46="","",IF('個人種目入力 (みほん)'!$AM46=2,VLOOKUP($AB46,'(種目・作業用)'!$A$22:$D$36,4,FALSE),VLOOKUP($AB46,'(種目・作業用)'!$A$2:$D$21,4,FALSE)))</f>
        <v/>
      </c>
      <c r="AF46" s="40" t="str">
        <f t="shared" si="11"/>
        <v/>
      </c>
      <c r="AG46" s="3" t="str">
        <f t="shared" si="12"/>
        <v xml:space="preserve"> </v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41" t="str">
        <f t="shared" si="8"/>
        <v/>
      </c>
      <c r="AL46" s="3" t="str">
        <f t="shared" si="13"/>
        <v/>
      </c>
      <c r="AM46" s="3" t="str">
        <f t="shared" si="9"/>
        <v/>
      </c>
      <c r="AN46" s="3" t="str">
        <f t="shared" si="14"/>
        <v/>
      </c>
      <c r="AO46" s="3" t="str">
        <f t="shared" si="15"/>
        <v/>
      </c>
      <c r="AP46" s="3" t="str">
        <f t="shared" si="16"/>
        <v/>
      </c>
      <c r="AQ46" s="1"/>
      <c r="AR46" s="1" t="str">
        <f t="shared" si="10"/>
        <v>　</v>
      </c>
    </row>
    <row r="47" spans="1:44" ht="24" customHeight="1" x14ac:dyDescent="0.15">
      <c r="A47" s="23">
        <v>41</v>
      </c>
      <c r="B47" s="79"/>
      <c r="C47" s="79"/>
      <c r="D47" s="79"/>
      <c r="E47" s="79"/>
      <c r="F47" s="79"/>
      <c r="G47" s="79"/>
      <c r="H47" s="49"/>
      <c r="I47" s="80"/>
      <c r="J47" s="81"/>
      <c r="K47" s="81"/>
      <c r="L47" s="81"/>
      <c r="M47" s="82"/>
      <c r="N47" s="81"/>
      <c r="O47" s="81"/>
      <c r="P47" s="83" t="str">
        <f t="shared" si="0"/>
        <v/>
      </c>
      <c r="Q47" s="81"/>
      <c r="R47" s="80"/>
      <c r="S47" s="84" t="str">
        <f t="shared" si="1"/>
        <v/>
      </c>
      <c r="T47" s="81"/>
      <c r="U47" s="84" t="str">
        <f t="shared" si="2"/>
        <v/>
      </c>
      <c r="V47" s="62"/>
      <c r="W47" s="85"/>
      <c r="AA47" s="3" t="str">
        <f t="shared" si="3"/>
        <v/>
      </c>
      <c r="AB47" s="38" t="str">
        <f t="shared" si="4"/>
        <v/>
      </c>
      <c r="AC47" s="39" t="str">
        <f>IF($AB47="","",IF('個人種目入力 (みほん)'!$AM47=2,VLOOKUP($AB47,'(種目・作業用)'!$A$22:$D$36,2,FALSE),VLOOKUP($AB47,'(種目・作業用)'!$A$2:$D$21,2,FALSE)))</f>
        <v/>
      </c>
      <c r="AD47" s="39" t="str">
        <f>IF($AB47="","",IF('個人種目入力 (みほん)'!$AM47=2,VLOOKUP($AB47,'(種目・作業用)'!$A$22:$D$36,3,FALSE),VLOOKUP($AB47,'(種目・作業用)'!$A$2:$D$21,3,FALSE)))</f>
        <v/>
      </c>
      <c r="AE47" s="39" t="str">
        <f>IF($AB47="","",IF('個人種目入力 (みほん)'!$AM47=2,VLOOKUP($AB47,'(種目・作業用)'!$A$22:$D$36,4,FALSE),VLOOKUP($AB47,'(種目・作業用)'!$A$2:$D$21,4,FALSE)))</f>
        <v/>
      </c>
      <c r="AF47" s="40" t="str">
        <f t="shared" si="11"/>
        <v/>
      </c>
      <c r="AG47" s="3" t="str">
        <f t="shared" si="12"/>
        <v xml:space="preserve"> </v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41" t="str">
        <f t="shared" si="8"/>
        <v/>
      </c>
      <c r="AL47" s="3" t="str">
        <f t="shared" si="13"/>
        <v/>
      </c>
      <c r="AM47" s="3" t="str">
        <f t="shared" si="9"/>
        <v/>
      </c>
      <c r="AN47" s="3" t="str">
        <f t="shared" si="14"/>
        <v/>
      </c>
      <c r="AO47" s="3" t="str">
        <f t="shared" si="15"/>
        <v/>
      </c>
      <c r="AP47" s="3" t="str">
        <f t="shared" si="16"/>
        <v/>
      </c>
      <c r="AQ47" s="1"/>
      <c r="AR47" s="1" t="str">
        <f t="shared" si="10"/>
        <v>　</v>
      </c>
    </row>
    <row r="48" spans="1:44" ht="24" customHeight="1" x14ac:dyDescent="0.15">
      <c r="A48" s="23">
        <v>42</v>
      </c>
      <c r="B48" s="79"/>
      <c r="C48" s="79"/>
      <c r="D48" s="79"/>
      <c r="E48" s="79"/>
      <c r="F48" s="79"/>
      <c r="G48" s="79"/>
      <c r="H48" s="49"/>
      <c r="I48" s="80"/>
      <c r="J48" s="81"/>
      <c r="K48" s="81"/>
      <c r="L48" s="81"/>
      <c r="M48" s="82"/>
      <c r="N48" s="81"/>
      <c r="O48" s="81"/>
      <c r="P48" s="83" t="str">
        <f t="shared" si="0"/>
        <v/>
      </c>
      <c r="Q48" s="81"/>
      <c r="R48" s="80"/>
      <c r="S48" s="84" t="str">
        <f t="shared" si="1"/>
        <v/>
      </c>
      <c r="T48" s="81"/>
      <c r="U48" s="84" t="str">
        <f t="shared" si="2"/>
        <v/>
      </c>
      <c r="V48" s="62"/>
      <c r="W48" s="85"/>
      <c r="AA48" s="3" t="str">
        <f t="shared" si="3"/>
        <v/>
      </c>
      <c r="AB48" s="38" t="str">
        <f t="shared" si="4"/>
        <v/>
      </c>
      <c r="AC48" s="39" t="str">
        <f>IF($AB48="","",IF('個人種目入力 (みほん)'!$AM48=2,VLOOKUP($AB48,'(種目・作業用)'!$A$22:$D$36,2,FALSE),VLOOKUP($AB48,'(種目・作業用)'!$A$2:$D$21,2,FALSE)))</f>
        <v/>
      </c>
      <c r="AD48" s="39" t="str">
        <f>IF($AB48="","",IF('個人種目入力 (みほん)'!$AM48=2,VLOOKUP($AB48,'(種目・作業用)'!$A$22:$D$36,3,FALSE),VLOOKUP($AB48,'(種目・作業用)'!$A$2:$D$21,3,FALSE)))</f>
        <v/>
      </c>
      <c r="AE48" s="39" t="str">
        <f>IF($AB48="","",IF('個人種目入力 (みほん)'!$AM48=2,VLOOKUP($AB48,'(種目・作業用)'!$A$22:$D$36,4,FALSE),VLOOKUP($AB48,'(種目・作業用)'!$A$2:$D$21,4,FALSE)))</f>
        <v/>
      </c>
      <c r="AF48" s="40" t="str">
        <f t="shared" si="11"/>
        <v/>
      </c>
      <c r="AG48" s="3" t="str">
        <f t="shared" si="12"/>
        <v xml:space="preserve"> </v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41" t="str">
        <f t="shared" si="8"/>
        <v/>
      </c>
      <c r="AL48" s="3" t="str">
        <f t="shared" si="13"/>
        <v/>
      </c>
      <c r="AM48" s="3" t="str">
        <f t="shared" si="9"/>
        <v/>
      </c>
      <c r="AN48" s="3" t="str">
        <f t="shared" si="14"/>
        <v/>
      </c>
      <c r="AO48" s="3" t="str">
        <f t="shared" si="15"/>
        <v/>
      </c>
      <c r="AP48" s="3" t="str">
        <f t="shared" si="16"/>
        <v/>
      </c>
      <c r="AQ48" s="1"/>
      <c r="AR48" s="1" t="str">
        <f t="shared" si="10"/>
        <v>　</v>
      </c>
    </row>
    <row r="49" spans="1:44" ht="24" customHeight="1" x14ac:dyDescent="0.15">
      <c r="A49" s="23">
        <v>43</v>
      </c>
      <c r="B49" s="79"/>
      <c r="C49" s="79"/>
      <c r="D49" s="79"/>
      <c r="E49" s="79"/>
      <c r="F49" s="79"/>
      <c r="G49" s="79"/>
      <c r="H49" s="49"/>
      <c r="I49" s="80"/>
      <c r="J49" s="81"/>
      <c r="K49" s="81"/>
      <c r="L49" s="81"/>
      <c r="M49" s="82"/>
      <c r="N49" s="81"/>
      <c r="O49" s="81"/>
      <c r="P49" s="83" t="str">
        <f t="shared" si="0"/>
        <v/>
      </c>
      <c r="Q49" s="81"/>
      <c r="R49" s="80"/>
      <c r="S49" s="84" t="str">
        <f t="shared" si="1"/>
        <v/>
      </c>
      <c r="T49" s="81"/>
      <c r="U49" s="84" t="str">
        <f t="shared" si="2"/>
        <v/>
      </c>
      <c r="V49" s="62"/>
      <c r="W49" s="85"/>
      <c r="AA49" s="3" t="str">
        <f t="shared" si="3"/>
        <v/>
      </c>
      <c r="AB49" s="38" t="str">
        <f t="shared" si="4"/>
        <v/>
      </c>
      <c r="AC49" s="39" t="str">
        <f>IF($AB49="","",IF('個人種目入力 (みほん)'!$AM49=2,VLOOKUP($AB49,'(種目・作業用)'!$A$22:$D$36,2,FALSE),VLOOKUP($AB49,'(種目・作業用)'!$A$2:$D$21,2,FALSE)))</f>
        <v/>
      </c>
      <c r="AD49" s="39" t="str">
        <f>IF($AB49="","",IF('個人種目入力 (みほん)'!$AM49=2,VLOOKUP($AB49,'(種目・作業用)'!$A$22:$D$36,3,FALSE),VLOOKUP($AB49,'(種目・作業用)'!$A$2:$D$21,3,FALSE)))</f>
        <v/>
      </c>
      <c r="AE49" s="39" t="str">
        <f>IF($AB49="","",IF('個人種目入力 (みほん)'!$AM49=2,VLOOKUP($AB49,'(種目・作業用)'!$A$22:$D$36,4,FALSE),VLOOKUP($AB49,'(種目・作業用)'!$A$2:$D$21,4,FALSE)))</f>
        <v/>
      </c>
      <c r="AF49" s="40" t="str">
        <f t="shared" si="11"/>
        <v/>
      </c>
      <c r="AG49" s="3" t="str">
        <f t="shared" si="12"/>
        <v xml:space="preserve"> </v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41" t="str">
        <f t="shared" si="8"/>
        <v/>
      </c>
      <c r="AL49" s="3" t="str">
        <f t="shared" si="13"/>
        <v/>
      </c>
      <c r="AM49" s="3" t="str">
        <f t="shared" si="9"/>
        <v/>
      </c>
      <c r="AN49" s="3" t="str">
        <f t="shared" si="14"/>
        <v/>
      </c>
      <c r="AO49" s="3" t="str">
        <f t="shared" si="15"/>
        <v/>
      </c>
      <c r="AP49" s="3" t="str">
        <f t="shared" si="16"/>
        <v/>
      </c>
      <c r="AQ49" s="1"/>
      <c r="AR49" s="1" t="str">
        <f t="shared" si="10"/>
        <v>　</v>
      </c>
    </row>
    <row r="50" spans="1:44" ht="24" customHeight="1" x14ac:dyDescent="0.15">
      <c r="A50" s="23">
        <v>44</v>
      </c>
      <c r="B50" s="79"/>
      <c r="C50" s="79"/>
      <c r="D50" s="79"/>
      <c r="E50" s="79"/>
      <c r="F50" s="79"/>
      <c r="G50" s="79"/>
      <c r="H50" s="49"/>
      <c r="I50" s="80"/>
      <c r="J50" s="81"/>
      <c r="K50" s="81"/>
      <c r="L50" s="81"/>
      <c r="M50" s="82"/>
      <c r="N50" s="81"/>
      <c r="O50" s="81"/>
      <c r="P50" s="83" t="str">
        <f t="shared" si="0"/>
        <v/>
      </c>
      <c r="Q50" s="81"/>
      <c r="R50" s="80"/>
      <c r="S50" s="84" t="str">
        <f t="shared" si="1"/>
        <v/>
      </c>
      <c r="T50" s="81"/>
      <c r="U50" s="84" t="str">
        <f t="shared" si="2"/>
        <v/>
      </c>
      <c r="V50" s="62"/>
      <c r="W50" s="85"/>
      <c r="AA50" s="3" t="str">
        <f t="shared" si="3"/>
        <v/>
      </c>
      <c r="AB50" s="38" t="str">
        <f t="shared" si="4"/>
        <v/>
      </c>
      <c r="AC50" s="39" t="str">
        <f>IF($AB50="","",IF('個人種目入力 (みほん)'!$AM50=2,VLOOKUP($AB50,'(種目・作業用)'!$A$22:$D$36,2,FALSE),VLOOKUP($AB50,'(種目・作業用)'!$A$2:$D$21,2,FALSE)))</f>
        <v/>
      </c>
      <c r="AD50" s="39" t="str">
        <f>IF($AB50="","",IF('個人種目入力 (みほん)'!$AM50=2,VLOOKUP($AB50,'(種目・作業用)'!$A$22:$D$36,3,FALSE),VLOOKUP($AB50,'(種目・作業用)'!$A$2:$D$21,3,FALSE)))</f>
        <v/>
      </c>
      <c r="AE50" s="39" t="str">
        <f>IF($AB50="","",IF('個人種目入力 (みほん)'!$AM50=2,VLOOKUP($AB50,'(種目・作業用)'!$A$22:$D$36,4,FALSE),VLOOKUP($AB50,'(種目・作業用)'!$A$2:$D$21,4,FALSE)))</f>
        <v/>
      </c>
      <c r="AF50" s="40" t="str">
        <f t="shared" si="11"/>
        <v/>
      </c>
      <c r="AG50" s="3" t="str">
        <f t="shared" si="12"/>
        <v xml:space="preserve"> </v>
      </c>
      <c r="AH50" s="3" t="str">
        <f t="shared" si="5"/>
        <v/>
      </c>
      <c r="AI50" s="3" t="str">
        <f t="shared" si="6"/>
        <v/>
      </c>
      <c r="AJ50" s="3" t="str">
        <f t="shared" si="7"/>
        <v/>
      </c>
      <c r="AK50" s="41" t="str">
        <f t="shared" si="8"/>
        <v/>
      </c>
      <c r="AL50" s="3" t="str">
        <f t="shared" si="13"/>
        <v/>
      </c>
      <c r="AM50" s="3" t="str">
        <f t="shared" si="9"/>
        <v/>
      </c>
      <c r="AN50" s="3" t="str">
        <f t="shared" si="14"/>
        <v/>
      </c>
      <c r="AO50" s="3" t="str">
        <f t="shared" si="15"/>
        <v/>
      </c>
      <c r="AP50" s="3" t="str">
        <f t="shared" si="16"/>
        <v/>
      </c>
      <c r="AQ50" s="1"/>
      <c r="AR50" s="1" t="str">
        <f t="shared" si="10"/>
        <v>　</v>
      </c>
    </row>
    <row r="51" spans="1:44" ht="24" customHeight="1" x14ac:dyDescent="0.15">
      <c r="A51" s="23">
        <v>45</v>
      </c>
      <c r="B51" s="79"/>
      <c r="C51" s="79"/>
      <c r="D51" s="79"/>
      <c r="E51" s="79"/>
      <c r="F51" s="79"/>
      <c r="G51" s="79"/>
      <c r="H51" s="49"/>
      <c r="I51" s="80"/>
      <c r="J51" s="81"/>
      <c r="K51" s="81"/>
      <c r="L51" s="81"/>
      <c r="M51" s="82"/>
      <c r="N51" s="81"/>
      <c r="O51" s="81"/>
      <c r="P51" s="83" t="str">
        <f t="shared" si="0"/>
        <v/>
      </c>
      <c r="Q51" s="81"/>
      <c r="R51" s="80"/>
      <c r="S51" s="84" t="str">
        <f t="shared" si="1"/>
        <v/>
      </c>
      <c r="T51" s="81"/>
      <c r="U51" s="84" t="str">
        <f t="shared" si="2"/>
        <v/>
      </c>
      <c r="V51" s="62"/>
      <c r="W51" s="85"/>
      <c r="AA51" s="3" t="str">
        <f t="shared" si="3"/>
        <v/>
      </c>
      <c r="AB51" s="38" t="str">
        <f t="shared" si="4"/>
        <v/>
      </c>
      <c r="AC51" s="39" t="str">
        <f>IF($AB51="","",IF('個人種目入力 (みほん)'!$AM51=2,VLOOKUP($AB51,'(種目・作業用)'!$A$22:$D$36,2,FALSE),VLOOKUP($AB51,'(種目・作業用)'!$A$2:$D$21,2,FALSE)))</f>
        <v/>
      </c>
      <c r="AD51" s="39" t="str">
        <f>IF($AB51="","",IF('個人種目入力 (みほん)'!$AM51=2,VLOOKUP($AB51,'(種目・作業用)'!$A$22:$D$36,3,FALSE),VLOOKUP($AB51,'(種目・作業用)'!$A$2:$D$21,3,FALSE)))</f>
        <v/>
      </c>
      <c r="AE51" s="39" t="str">
        <f>IF($AB51="","",IF('個人種目入力 (みほん)'!$AM51=2,VLOOKUP($AB51,'(種目・作業用)'!$A$22:$D$36,4,FALSE),VLOOKUP($AB51,'(種目・作業用)'!$A$2:$D$21,4,FALSE)))</f>
        <v/>
      </c>
      <c r="AF51" s="40" t="str">
        <f t="shared" si="11"/>
        <v/>
      </c>
      <c r="AG51" s="3" t="str">
        <f t="shared" si="12"/>
        <v xml:space="preserve"> </v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41" t="str">
        <f t="shared" si="8"/>
        <v/>
      </c>
      <c r="AL51" s="3" t="str">
        <f t="shared" si="13"/>
        <v/>
      </c>
      <c r="AM51" s="3" t="str">
        <f t="shared" si="9"/>
        <v/>
      </c>
      <c r="AN51" s="3" t="str">
        <f t="shared" si="14"/>
        <v/>
      </c>
      <c r="AO51" s="3" t="str">
        <f t="shared" si="15"/>
        <v/>
      </c>
      <c r="AP51" s="3" t="str">
        <f t="shared" si="16"/>
        <v/>
      </c>
      <c r="AQ51" s="1"/>
      <c r="AR51" s="1" t="str">
        <f t="shared" si="10"/>
        <v>　</v>
      </c>
    </row>
    <row r="52" spans="1:44" ht="24" customHeight="1" x14ac:dyDescent="0.15">
      <c r="A52" s="23">
        <v>46</v>
      </c>
      <c r="B52" s="79"/>
      <c r="C52" s="79"/>
      <c r="D52" s="79"/>
      <c r="E52" s="79"/>
      <c r="F52" s="79"/>
      <c r="G52" s="79"/>
      <c r="H52" s="49"/>
      <c r="I52" s="80"/>
      <c r="J52" s="81"/>
      <c r="K52" s="81"/>
      <c r="L52" s="81"/>
      <c r="M52" s="82"/>
      <c r="N52" s="81"/>
      <c r="O52" s="81"/>
      <c r="P52" s="83" t="str">
        <f t="shared" si="0"/>
        <v/>
      </c>
      <c r="Q52" s="81"/>
      <c r="R52" s="80"/>
      <c r="S52" s="84" t="str">
        <f t="shared" si="1"/>
        <v/>
      </c>
      <c r="T52" s="81"/>
      <c r="U52" s="84" t="str">
        <f t="shared" si="2"/>
        <v/>
      </c>
      <c r="V52" s="62"/>
      <c r="W52" s="85"/>
      <c r="AA52" s="3" t="str">
        <f t="shared" si="3"/>
        <v/>
      </c>
      <c r="AB52" s="38" t="str">
        <f t="shared" si="4"/>
        <v/>
      </c>
      <c r="AC52" s="39" t="str">
        <f>IF($AB52="","",IF('個人種目入力 (みほん)'!$AM52=2,VLOOKUP($AB52,'(種目・作業用)'!$A$22:$D$36,2,FALSE),VLOOKUP($AB52,'(種目・作業用)'!$A$2:$D$21,2,FALSE)))</f>
        <v/>
      </c>
      <c r="AD52" s="39" t="str">
        <f>IF($AB52="","",IF('個人種目入力 (みほん)'!$AM52=2,VLOOKUP($AB52,'(種目・作業用)'!$A$22:$D$36,3,FALSE),VLOOKUP($AB52,'(種目・作業用)'!$A$2:$D$21,3,FALSE)))</f>
        <v/>
      </c>
      <c r="AE52" s="39" t="str">
        <f>IF($AB52="","",IF('個人種目入力 (みほん)'!$AM52=2,VLOOKUP($AB52,'(種目・作業用)'!$A$22:$D$36,4,FALSE),VLOOKUP($AB52,'(種目・作業用)'!$A$2:$D$21,4,FALSE)))</f>
        <v/>
      </c>
      <c r="AF52" s="40" t="str">
        <f t="shared" si="11"/>
        <v/>
      </c>
      <c r="AG52" s="3" t="str">
        <f t="shared" si="12"/>
        <v xml:space="preserve"> </v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41" t="str">
        <f t="shared" si="8"/>
        <v/>
      </c>
      <c r="AL52" s="3" t="str">
        <f t="shared" si="13"/>
        <v/>
      </c>
      <c r="AM52" s="3" t="str">
        <f t="shared" si="9"/>
        <v/>
      </c>
      <c r="AN52" s="3" t="str">
        <f t="shared" si="14"/>
        <v/>
      </c>
      <c r="AO52" s="3" t="str">
        <f t="shared" si="15"/>
        <v/>
      </c>
      <c r="AP52" s="3" t="str">
        <f t="shared" si="16"/>
        <v/>
      </c>
      <c r="AQ52" s="1"/>
      <c r="AR52" s="1" t="str">
        <f t="shared" si="10"/>
        <v>　</v>
      </c>
    </row>
    <row r="53" spans="1:44" ht="24" customHeight="1" x14ac:dyDescent="0.15">
      <c r="A53" s="23">
        <v>47</v>
      </c>
      <c r="B53" s="79"/>
      <c r="C53" s="79"/>
      <c r="D53" s="79"/>
      <c r="E53" s="79"/>
      <c r="F53" s="79"/>
      <c r="G53" s="79"/>
      <c r="H53" s="49"/>
      <c r="I53" s="80"/>
      <c r="J53" s="81"/>
      <c r="K53" s="81"/>
      <c r="L53" s="81"/>
      <c r="M53" s="82"/>
      <c r="N53" s="81"/>
      <c r="O53" s="81"/>
      <c r="P53" s="83" t="str">
        <f t="shared" si="0"/>
        <v/>
      </c>
      <c r="Q53" s="81"/>
      <c r="R53" s="80"/>
      <c r="S53" s="84" t="str">
        <f t="shared" si="1"/>
        <v/>
      </c>
      <c r="T53" s="81"/>
      <c r="U53" s="84" t="str">
        <f t="shared" si="2"/>
        <v/>
      </c>
      <c r="V53" s="62"/>
      <c r="W53" s="85"/>
      <c r="AA53" s="3" t="str">
        <f t="shared" si="3"/>
        <v/>
      </c>
      <c r="AB53" s="38" t="str">
        <f t="shared" si="4"/>
        <v/>
      </c>
      <c r="AC53" s="39" t="str">
        <f>IF($AB53="","",IF('個人種目入力 (みほん)'!$AM53=2,VLOOKUP($AB53,'(種目・作業用)'!$A$22:$D$36,2,FALSE),VLOOKUP($AB53,'(種目・作業用)'!$A$2:$D$21,2,FALSE)))</f>
        <v/>
      </c>
      <c r="AD53" s="39" t="str">
        <f>IF($AB53="","",IF('個人種目入力 (みほん)'!$AM53=2,VLOOKUP($AB53,'(種目・作業用)'!$A$22:$D$36,3,FALSE),VLOOKUP($AB53,'(種目・作業用)'!$A$2:$D$21,3,FALSE)))</f>
        <v/>
      </c>
      <c r="AE53" s="39" t="str">
        <f>IF($AB53="","",IF('個人種目入力 (みほん)'!$AM53=2,VLOOKUP($AB53,'(種目・作業用)'!$A$22:$D$36,4,FALSE),VLOOKUP($AB53,'(種目・作業用)'!$A$2:$D$21,4,FALSE)))</f>
        <v/>
      </c>
      <c r="AF53" s="40" t="str">
        <f t="shared" si="11"/>
        <v/>
      </c>
      <c r="AG53" s="3" t="str">
        <f t="shared" si="12"/>
        <v xml:space="preserve"> </v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41" t="str">
        <f t="shared" si="8"/>
        <v/>
      </c>
      <c r="AL53" s="3" t="str">
        <f t="shared" si="13"/>
        <v/>
      </c>
      <c r="AM53" s="3" t="str">
        <f t="shared" si="9"/>
        <v/>
      </c>
      <c r="AN53" s="3" t="str">
        <f t="shared" si="14"/>
        <v/>
      </c>
      <c r="AO53" s="3" t="str">
        <f t="shared" si="15"/>
        <v/>
      </c>
      <c r="AP53" s="3" t="str">
        <f t="shared" si="16"/>
        <v/>
      </c>
      <c r="AQ53" s="1"/>
      <c r="AR53" s="1" t="str">
        <f t="shared" si="10"/>
        <v>　</v>
      </c>
    </row>
    <row r="54" spans="1:44" ht="24" customHeight="1" x14ac:dyDescent="0.15">
      <c r="A54" s="23">
        <v>48</v>
      </c>
      <c r="B54" s="79"/>
      <c r="C54" s="79"/>
      <c r="D54" s="79"/>
      <c r="E54" s="79"/>
      <c r="F54" s="79"/>
      <c r="G54" s="79"/>
      <c r="H54" s="49"/>
      <c r="I54" s="80"/>
      <c r="J54" s="81"/>
      <c r="K54" s="81"/>
      <c r="L54" s="81"/>
      <c r="M54" s="82"/>
      <c r="N54" s="81"/>
      <c r="O54" s="81"/>
      <c r="P54" s="83" t="str">
        <f t="shared" si="0"/>
        <v/>
      </c>
      <c r="Q54" s="81"/>
      <c r="R54" s="80"/>
      <c r="S54" s="84" t="str">
        <f t="shared" si="1"/>
        <v/>
      </c>
      <c r="T54" s="81"/>
      <c r="U54" s="84" t="str">
        <f t="shared" si="2"/>
        <v/>
      </c>
      <c r="V54" s="62"/>
      <c r="W54" s="85"/>
      <c r="AA54" s="3" t="str">
        <f t="shared" si="3"/>
        <v/>
      </c>
      <c r="AB54" s="38" t="str">
        <f t="shared" si="4"/>
        <v/>
      </c>
      <c r="AC54" s="39" t="str">
        <f>IF($AB54="","",IF('個人種目入力 (みほん)'!$AM54=2,VLOOKUP($AB54,'(種目・作業用)'!$A$22:$D$36,2,FALSE),VLOOKUP($AB54,'(種目・作業用)'!$A$2:$D$21,2,FALSE)))</f>
        <v/>
      </c>
      <c r="AD54" s="39" t="str">
        <f>IF($AB54="","",IF('個人種目入力 (みほん)'!$AM54=2,VLOOKUP($AB54,'(種目・作業用)'!$A$22:$D$36,3,FALSE),VLOOKUP($AB54,'(種目・作業用)'!$A$2:$D$21,3,FALSE)))</f>
        <v/>
      </c>
      <c r="AE54" s="39" t="str">
        <f>IF($AB54="","",IF('個人種目入力 (みほん)'!$AM54=2,VLOOKUP($AB54,'(種目・作業用)'!$A$22:$D$36,4,FALSE),VLOOKUP($AB54,'(種目・作業用)'!$A$2:$D$21,4,FALSE)))</f>
        <v/>
      </c>
      <c r="AF54" s="40" t="str">
        <f t="shared" si="11"/>
        <v/>
      </c>
      <c r="AG54" s="3" t="str">
        <f t="shared" si="12"/>
        <v xml:space="preserve"> </v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41" t="str">
        <f t="shared" si="8"/>
        <v/>
      </c>
      <c r="AL54" s="3" t="str">
        <f t="shared" si="13"/>
        <v/>
      </c>
      <c r="AM54" s="3" t="str">
        <f t="shared" si="9"/>
        <v/>
      </c>
      <c r="AN54" s="3" t="str">
        <f t="shared" si="14"/>
        <v/>
      </c>
      <c r="AO54" s="3" t="str">
        <f t="shared" si="15"/>
        <v/>
      </c>
      <c r="AP54" s="3" t="str">
        <f t="shared" si="16"/>
        <v/>
      </c>
      <c r="AQ54" s="1"/>
      <c r="AR54" s="1" t="str">
        <f t="shared" si="10"/>
        <v>　</v>
      </c>
    </row>
    <row r="55" spans="1:44" ht="24" customHeight="1" x14ac:dyDescent="0.15">
      <c r="A55" s="23">
        <v>49</v>
      </c>
      <c r="B55" s="79"/>
      <c r="C55" s="79"/>
      <c r="D55" s="79"/>
      <c r="E55" s="79"/>
      <c r="F55" s="79"/>
      <c r="G55" s="79"/>
      <c r="H55" s="49"/>
      <c r="I55" s="80"/>
      <c r="J55" s="81"/>
      <c r="K55" s="81"/>
      <c r="L55" s="81"/>
      <c r="M55" s="82"/>
      <c r="N55" s="81"/>
      <c r="O55" s="81"/>
      <c r="P55" s="83" t="str">
        <f t="shared" si="0"/>
        <v/>
      </c>
      <c r="Q55" s="81"/>
      <c r="R55" s="80"/>
      <c r="S55" s="84" t="str">
        <f t="shared" si="1"/>
        <v/>
      </c>
      <c r="T55" s="81"/>
      <c r="U55" s="84" t="str">
        <f t="shared" si="2"/>
        <v/>
      </c>
      <c r="V55" s="62"/>
      <c r="W55" s="85"/>
      <c r="AA55" s="3" t="str">
        <f t="shared" si="3"/>
        <v/>
      </c>
      <c r="AB55" s="38" t="str">
        <f t="shared" si="4"/>
        <v/>
      </c>
      <c r="AC55" s="39" t="str">
        <f>IF($AB55="","",IF('個人種目入力 (みほん)'!$AM55=2,VLOOKUP($AB55,'(種目・作業用)'!$A$22:$D$36,2,FALSE),VLOOKUP($AB55,'(種目・作業用)'!$A$2:$D$21,2,FALSE)))</f>
        <v/>
      </c>
      <c r="AD55" s="39" t="str">
        <f>IF($AB55="","",IF('個人種目入力 (みほん)'!$AM55=2,VLOOKUP($AB55,'(種目・作業用)'!$A$22:$D$36,3,FALSE),VLOOKUP($AB55,'(種目・作業用)'!$A$2:$D$21,3,FALSE)))</f>
        <v/>
      </c>
      <c r="AE55" s="39" t="str">
        <f>IF($AB55="","",IF('個人種目入力 (みほん)'!$AM55=2,VLOOKUP($AB55,'(種目・作業用)'!$A$22:$D$36,4,FALSE),VLOOKUP($AB55,'(種目・作業用)'!$A$2:$D$21,4,FALSE)))</f>
        <v/>
      </c>
      <c r="AF55" s="40" t="str">
        <f t="shared" si="11"/>
        <v/>
      </c>
      <c r="AG55" s="3" t="str">
        <f t="shared" si="12"/>
        <v xml:space="preserve"> </v>
      </c>
      <c r="AH55" s="3" t="str">
        <f t="shared" si="5"/>
        <v/>
      </c>
      <c r="AI55" s="3" t="str">
        <f t="shared" si="6"/>
        <v/>
      </c>
      <c r="AJ55" s="3" t="str">
        <f t="shared" si="7"/>
        <v/>
      </c>
      <c r="AK55" s="41" t="str">
        <f t="shared" si="8"/>
        <v/>
      </c>
      <c r="AL55" s="3" t="str">
        <f t="shared" si="13"/>
        <v/>
      </c>
      <c r="AM55" s="3" t="str">
        <f t="shared" si="9"/>
        <v/>
      </c>
      <c r="AN55" s="3" t="str">
        <f t="shared" si="14"/>
        <v/>
      </c>
      <c r="AO55" s="3" t="str">
        <f t="shared" si="15"/>
        <v/>
      </c>
      <c r="AP55" s="3" t="str">
        <f t="shared" si="16"/>
        <v/>
      </c>
      <c r="AQ55" s="1"/>
      <c r="AR55" s="1" t="str">
        <f t="shared" si="10"/>
        <v>　</v>
      </c>
    </row>
    <row r="56" spans="1:44" ht="24" customHeight="1" x14ac:dyDescent="0.15">
      <c r="A56" s="23">
        <v>50</v>
      </c>
      <c r="B56" s="79"/>
      <c r="C56" s="79"/>
      <c r="D56" s="79"/>
      <c r="E56" s="79"/>
      <c r="F56" s="79"/>
      <c r="G56" s="79"/>
      <c r="H56" s="49"/>
      <c r="I56" s="80"/>
      <c r="J56" s="81"/>
      <c r="K56" s="81"/>
      <c r="L56" s="81"/>
      <c r="M56" s="82"/>
      <c r="N56" s="81"/>
      <c r="O56" s="81"/>
      <c r="P56" s="83" t="str">
        <f t="shared" si="0"/>
        <v/>
      </c>
      <c r="Q56" s="81"/>
      <c r="R56" s="80"/>
      <c r="S56" s="84" t="str">
        <f t="shared" si="1"/>
        <v/>
      </c>
      <c r="T56" s="81"/>
      <c r="U56" s="84" t="str">
        <f t="shared" si="2"/>
        <v/>
      </c>
      <c r="V56" s="62"/>
      <c r="W56" s="85"/>
      <c r="AA56" s="3" t="str">
        <f t="shared" si="3"/>
        <v/>
      </c>
      <c r="AB56" s="38" t="str">
        <f t="shared" si="4"/>
        <v/>
      </c>
      <c r="AC56" s="39" t="str">
        <f>IF($AB56="","",IF('個人種目入力 (みほん)'!$AM56=2,VLOOKUP($AB56,'(種目・作業用)'!$A$22:$D$36,2,FALSE),VLOOKUP($AB56,'(種目・作業用)'!$A$2:$D$21,2,FALSE)))</f>
        <v/>
      </c>
      <c r="AD56" s="39" t="str">
        <f>IF($AB56="","",IF('個人種目入力 (みほん)'!$AM56=2,VLOOKUP($AB56,'(種目・作業用)'!$A$22:$D$36,3,FALSE),VLOOKUP($AB56,'(種目・作業用)'!$A$2:$D$21,3,FALSE)))</f>
        <v/>
      </c>
      <c r="AE56" s="39" t="str">
        <f>IF($AB56="","",IF('個人種目入力 (みほん)'!$AM56=2,VLOOKUP($AB56,'(種目・作業用)'!$A$22:$D$36,4,FALSE),VLOOKUP($AB56,'(種目・作業用)'!$A$2:$D$21,4,FALSE)))</f>
        <v/>
      </c>
      <c r="AF56" s="40" t="str">
        <f t="shared" si="11"/>
        <v/>
      </c>
      <c r="AG56" s="3" t="str">
        <f t="shared" si="12"/>
        <v xml:space="preserve"> </v>
      </c>
      <c r="AH56" s="3" t="str">
        <f t="shared" si="5"/>
        <v/>
      </c>
      <c r="AI56" s="3" t="str">
        <f t="shared" si="6"/>
        <v/>
      </c>
      <c r="AJ56" s="3" t="str">
        <f t="shared" si="7"/>
        <v/>
      </c>
      <c r="AK56" s="41" t="str">
        <f t="shared" si="8"/>
        <v/>
      </c>
      <c r="AL56" s="3" t="str">
        <f t="shared" si="13"/>
        <v/>
      </c>
      <c r="AM56" s="3" t="str">
        <f t="shared" si="9"/>
        <v/>
      </c>
      <c r="AN56" s="3" t="str">
        <f t="shared" si="14"/>
        <v/>
      </c>
      <c r="AO56" s="3" t="str">
        <f t="shared" si="15"/>
        <v/>
      </c>
      <c r="AP56" s="3" t="str">
        <f t="shared" si="16"/>
        <v/>
      </c>
      <c r="AQ56" s="1"/>
      <c r="AR56" s="1" t="str">
        <f t="shared" si="10"/>
        <v>　</v>
      </c>
    </row>
    <row r="57" spans="1:44" ht="24" customHeight="1" x14ac:dyDescent="0.15">
      <c r="A57" s="23">
        <v>51</v>
      </c>
      <c r="B57" s="79"/>
      <c r="C57" s="79"/>
      <c r="D57" s="79"/>
      <c r="E57" s="79"/>
      <c r="F57" s="79"/>
      <c r="G57" s="79"/>
      <c r="H57" s="49"/>
      <c r="I57" s="80"/>
      <c r="J57" s="81"/>
      <c r="K57" s="81"/>
      <c r="L57" s="81"/>
      <c r="M57" s="82"/>
      <c r="N57" s="81"/>
      <c r="O57" s="81"/>
      <c r="P57" s="83" t="str">
        <f t="shared" si="0"/>
        <v/>
      </c>
      <c r="Q57" s="81"/>
      <c r="R57" s="80"/>
      <c r="S57" s="84" t="str">
        <f t="shared" si="1"/>
        <v/>
      </c>
      <c r="T57" s="81"/>
      <c r="U57" s="84" t="str">
        <f t="shared" si="2"/>
        <v/>
      </c>
      <c r="V57" s="62"/>
      <c r="W57" s="86"/>
      <c r="AA57" s="3" t="str">
        <f t="shared" si="3"/>
        <v/>
      </c>
      <c r="AB57" s="38" t="str">
        <f t="shared" si="4"/>
        <v/>
      </c>
      <c r="AC57" s="39" t="str">
        <f>IF($AB57="","",IF('個人種目入力 (みほん)'!$AM57=2,VLOOKUP($AB57,'(種目・作業用)'!$A$22:$D$36,2,FALSE),VLOOKUP($AB57,'(種目・作業用)'!$A$2:$D$21,2,FALSE)))</f>
        <v/>
      </c>
      <c r="AD57" s="39" t="str">
        <f>IF($AB57="","",IF('個人種目入力 (みほん)'!$AM57=2,VLOOKUP($AB57,'(種目・作業用)'!$A$22:$D$36,3,FALSE),VLOOKUP($AB57,'(種目・作業用)'!$A$2:$D$21,3,FALSE)))</f>
        <v/>
      </c>
      <c r="AE57" s="39" t="str">
        <f>IF($AB57="","",IF('個人種目入力 (みほん)'!$AM57=2,VLOOKUP($AB57,'(種目・作業用)'!$A$22:$D$36,4,FALSE),VLOOKUP($AB57,'(種目・作業用)'!$A$2:$D$21,4,FALSE)))</f>
        <v/>
      </c>
      <c r="AF57" s="40" t="str">
        <f t="shared" si="11"/>
        <v/>
      </c>
      <c r="AG57" s="3" t="str">
        <f t="shared" si="12"/>
        <v xml:space="preserve"> </v>
      </c>
      <c r="AH57" s="3" t="str">
        <f t="shared" si="5"/>
        <v/>
      </c>
      <c r="AI57" s="3" t="str">
        <f t="shared" si="6"/>
        <v/>
      </c>
      <c r="AJ57" s="3" t="str">
        <f t="shared" si="7"/>
        <v/>
      </c>
      <c r="AK57" s="41" t="str">
        <f t="shared" si="8"/>
        <v/>
      </c>
      <c r="AL57" s="3" t="str">
        <f t="shared" si="13"/>
        <v/>
      </c>
      <c r="AM57" s="3" t="str">
        <f t="shared" si="9"/>
        <v/>
      </c>
      <c r="AN57" s="3" t="str">
        <f t="shared" si="14"/>
        <v/>
      </c>
      <c r="AO57" s="3" t="str">
        <f t="shared" si="15"/>
        <v/>
      </c>
      <c r="AP57" s="3" t="str">
        <f t="shared" si="16"/>
        <v/>
      </c>
      <c r="AQ57" s="1"/>
      <c r="AR57" s="1" t="str">
        <f t="shared" si="10"/>
        <v>　</v>
      </c>
    </row>
    <row r="58" spans="1:44" ht="24" customHeight="1" x14ac:dyDescent="0.15">
      <c r="A58" s="23">
        <v>52</v>
      </c>
      <c r="B58" s="79"/>
      <c r="C58" s="79"/>
      <c r="D58" s="79"/>
      <c r="E58" s="79"/>
      <c r="F58" s="79"/>
      <c r="G58" s="79"/>
      <c r="H58" s="49"/>
      <c r="I58" s="80"/>
      <c r="J58" s="81"/>
      <c r="K58" s="81"/>
      <c r="L58" s="81"/>
      <c r="M58" s="82"/>
      <c r="N58" s="81"/>
      <c r="O58" s="81"/>
      <c r="P58" s="83" t="str">
        <f t="shared" si="0"/>
        <v/>
      </c>
      <c r="Q58" s="81"/>
      <c r="R58" s="80"/>
      <c r="S58" s="84" t="str">
        <f t="shared" si="1"/>
        <v/>
      </c>
      <c r="T58" s="81"/>
      <c r="U58" s="84" t="str">
        <f t="shared" si="2"/>
        <v/>
      </c>
      <c r="V58" s="62"/>
      <c r="W58" s="85"/>
      <c r="AA58" s="3" t="str">
        <f t="shared" si="3"/>
        <v/>
      </c>
      <c r="AB58" s="38" t="str">
        <f t="shared" si="4"/>
        <v/>
      </c>
      <c r="AC58" s="39" t="str">
        <f>IF($AB58="","",IF('個人種目入力 (みほん)'!$AM58=2,VLOOKUP($AB58,'(種目・作業用)'!$A$22:$D$36,2,FALSE),VLOOKUP($AB58,'(種目・作業用)'!$A$2:$D$21,2,FALSE)))</f>
        <v/>
      </c>
      <c r="AD58" s="39" t="str">
        <f>IF($AB58="","",IF('個人種目入力 (みほん)'!$AM58=2,VLOOKUP($AB58,'(種目・作業用)'!$A$22:$D$36,3,FALSE),VLOOKUP($AB58,'(種目・作業用)'!$A$2:$D$21,3,FALSE)))</f>
        <v/>
      </c>
      <c r="AE58" s="39" t="str">
        <f>IF($AB58="","",IF('個人種目入力 (みほん)'!$AM58=2,VLOOKUP($AB58,'(種目・作業用)'!$A$22:$D$36,4,FALSE),VLOOKUP($AB58,'(種目・作業用)'!$A$2:$D$21,4,FALSE)))</f>
        <v/>
      </c>
      <c r="AF58" s="40" t="str">
        <f t="shared" si="11"/>
        <v/>
      </c>
      <c r="AG58" s="3" t="str">
        <f t="shared" si="12"/>
        <v xml:space="preserve"> </v>
      </c>
      <c r="AH58" s="3" t="str">
        <f t="shared" si="5"/>
        <v/>
      </c>
      <c r="AI58" s="3" t="str">
        <f t="shared" si="6"/>
        <v/>
      </c>
      <c r="AJ58" s="3" t="str">
        <f t="shared" si="7"/>
        <v/>
      </c>
      <c r="AK58" s="41" t="str">
        <f t="shared" si="8"/>
        <v/>
      </c>
      <c r="AL58" s="3" t="str">
        <f t="shared" si="13"/>
        <v/>
      </c>
      <c r="AM58" s="3" t="str">
        <f t="shared" si="9"/>
        <v/>
      </c>
      <c r="AN58" s="3" t="str">
        <f t="shared" si="14"/>
        <v/>
      </c>
      <c r="AO58" s="3" t="str">
        <f t="shared" si="15"/>
        <v/>
      </c>
      <c r="AP58" s="3" t="str">
        <f t="shared" si="16"/>
        <v/>
      </c>
      <c r="AQ58" s="1"/>
      <c r="AR58" s="1" t="str">
        <f t="shared" si="10"/>
        <v>　</v>
      </c>
    </row>
    <row r="59" spans="1:44" ht="24" customHeight="1" x14ac:dyDescent="0.15">
      <c r="A59" s="23">
        <v>53</v>
      </c>
      <c r="B59" s="79"/>
      <c r="C59" s="79"/>
      <c r="D59" s="79"/>
      <c r="E59" s="79"/>
      <c r="F59" s="79"/>
      <c r="G59" s="79"/>
      <c r="H59" s="49"/>
      <c r="I59" s="80"/>
      <c r="J59" s="81"/>
      <c r="K59" s="81"/>
      <c r="L59" s="81"/>
      <c r="M59" s="82"/>
      <c r="N59" s="81"/>
      <c r="O59" s="81"/>
      <c r="P59" s="83" t="str">
        <f t="shared" si="0"/>
        <v/>
      </c>
      <c r="Q59" s="81"/>
      <c r="R59" s="80"/>
      <c r="S59" s="84" t="str">
        <f t="shared" si="1"/>
        <v/>
      </c>
      <c r="T59" s="81"/>
      <c r="U59" s="84" t="str">
        <f t="shared" si="2"/>
        <v/>
      </c>
      <c r="V59" s="62"/>
      <c r="W59" s="85"/>
      <c r="AA59" s="3" t="str">
        <f t="shared" si="3"/>
        <v/>
      </c>
      <c r="AB59" s="38" t="str">
        <f t="shared" si="4"/>
        <v/>
      </c>
      <c r="AC59" s="39" t="str">
        <f>IF($AB59="","",IF('個人種目入力 (みほん)'!$AM59=2,VLOOKUP($AB59,'(種目・作業用)'!$A$22:$D$36,2,FALSE),VLOOKUP($AB59,'(種目・作業用)'!$A$2:$D$21,2,FALSE)))</f>
        <v/>
      </c>
      <c r="AD59" s="39" t="str">
        <f>IF($AB59="","",IF('個人種目入力 (みほん)'!$AM59=2,VLOOKUP($AB59,'(種目・作業用)'!$A$22:$D$36,3,FALSE),VLOOKUP($AB59,'(種目・作業用)'!$A$2:$D$21,3,FALSE)))</f>
        <v/>
      </c>
      <c r="AE59" s="39" t="str">
        <f>IF($AB59="","",IF('個人種目入力 (みほん)'!$AM59=2,VLOOKUP($AB59,'(種目・作業用)'!$A$22:$D$36,4,FALSE),VLOOKUP($AB59,'(種目・作業用)'!$A$2:$D$21,4,FALSE)))</f>
        <v/>
      </c>
      <c r="AF59" s="40" t="str">
        <f t="shared" si="11"/>
        <v/>
      </c>
      <c r="AG59" s="3" t="str">
        <f t="shared" si="12"/>
        <v xml:space="preserve"> </v>
      </c>
      <c r="AH59" s="3" t="str">
        <f t="shared" si="5"/>
        <v/>
      </c>
      <c r="AI59" s="3" t="str">
        <f t="shared" si="6"/>
        <v/>
      </c>
      <c r="AJ59" s="3" t="str">
        <f t="shared" si="7"/>
        <v/>
      </c>
      <c r="AK59" s="41" t="str">
        <f t="shared" si="8"/>
        <v/>
      </c>
      <c r="AL59" s="3" t="str">
        <f t="shared" si="13"/>
        <v/>
      </c>
      <c r="AM59" s="3" t="str">
        <f t="shared" si="9"/>
        <v/>
      </c>
      <c r="AN59" s="3" t="str">
        <f t="shared" si="14"/>
        <v/>
      </c>
      <c r="AO59" s="3" t="str">
        <f t="shared" si="15"/>
        <v/>
      </c>
      <c r="AP59" s="3" t="str">
        <f t="shared" si="16"/>
        <v/>
      </c>
      <c r="AQ59" s="1"/>
      <c r="AR59" s="1" t="str">
        <f t="shared" si="10"/>
        <v>　</v>
      </c>
    </row>
    <row r="60" spans="1:44" ht="24" customHeight="1" x14ac:dyDescent="0.15">
      <c r="A60" s="23">
        <v>54</v>
      </c>
      <c r="B60" s="79"/>
      <c r="C60" s="79"/>
      <c r="D60" s="79"/>
      <c r="E60" s="79"/>
      <c r="F60" s="79"/>
      <c r="G60" s="79"/>
      <c r="H60" s="49"/>
      <c r="I60" s="80"/>
      <c r="J60" s="81"/>
      <c r="K60" s="81"/>
      <c r="L60" s="81"/>
      <c r="M60" s="82"/>
      <c r="N60" s="81"/>
      <c r="O60" s="81"/>
      <c r="P60" s="83" t="str">
        <f t="shared" si="0"/>
        <v/>
      </c>
      <c r="Q60" s="81"/>
      <c r="R60" s="80"/>
      <c r="S60" s="84" t="str">
        <f t="shared" si="1"/>
        <v/>
      </c>
      <c r="T60" s="81"/>
      <c r="U60" s="84" t="str">
        <f t="shared" si="2"/>
        <v/>
      </c>
      <c r="V60" s="62"/>
      <c r="W60" s="85"/>
      <c r="AA60" s="3" t="str">
        <f t="shared" si="3"/>
        <v/>
      </c>
      <c r="AB60" s="38" t="str">
        <f t="shared" si="4"/>
        <v/>
      </c>
      <c r="AC60" s="39" t="str">
        <f>IF($AB60="","",IF('個人種目入力 (みほん)'!$AM60=2,VLOOKUP($AB60,'(種目・作業用)'!$A$22:$D$36,2,FALSE),VLOOKUP($AB60,'(種目・作業用)'!$A$2:$D$21,2,FALSE)))</f>
        <v/>
      </c>
      <c r="AD60" s="39" t="str">
        <f>IF($AB60="","",IF('個人種目入力 (みほん)'!$AM60=2,VLOOKUP($AB60,'(種目・作業用)'!$A$22:$D$36,3,FALSE),VLOOKUP($AB60,'(種目・作業用)'!$A$2:$D$21,3,FALSE)))</f>
        <v/>
      </c>
      <c r="AE60" s="39" t="str">
        <f>IF($AB60="","",IF('個人種目入力 (みほん)'!$AM60=2,VLOOKUP($AB60,'(種目・作業用)'!$A$22:$D$36,4,FALSE),VLOOKUP($AB60,'(種目・作業用)'!$A$2:$D$21,4,FALSE)))</f>
        <v/>
      </c>
      <c r="AF60" s="40" t="str">
        <f t="shared" si="11"/>
        <v/>
      </c>
      <c r="AG60" s="3" t="str">
        <f t="shared" si="12"/>
        <v xml:space="preserve"> </v>
      </c>
      <c r="AH60" s="3" t="str">
        <f t="shared" si="5"/>
        <v/>
      </c>
      <c r="AI60" s="3" t="str">
        <f t="shared" si="6"/>
        <v/>
      </c>
      <c r="AJ60" s="3" t="str">
        <f t="shared" si="7"/>
        <v/>
      </c>
      <c r="AK60" s="41" t="str">
        <f t="shared" si="8"/>
        <v/>
      </c>
      <c r="AL60" s="3" t="str">
        <f t="shared" si="13"/>
        <v/>
      </c>
      <c r="AM60" s="3" t="str">
        <f t="shared" si="9"/>
        <v/>
      </c>
      <c r="AN60" s="3" t="str">
        <f t="shared" si="14"/>
        <v/>
      </c>
      <c r="AO60" s="3" t="str">
        <f t="shared" si="15"/>
        <v/>
      </c>
      <c r="AP60" s="3" t="str">
        <f t="shared" si="16"/>
        <v/>
      </c>
      <c r="AQ60" s="1"/>
      <c r="AR60" s="1" t="str">
        <f t="shared" si="10"/>
        <v>　</v>
      </c>
    </row>
    <row r="61" spans="1:44" ht="24" customHeight="1" x14ac:dyDescent="0.15">
      <c r="A61" s="23">
        <v>55</v>
      </c>
      <c r="B61" s="79"/>
      <c r="C61" s="79"/>
      <c r="D61" s="79"/>
      <c r="E61" s="79"/>
      <c r="F61" s="79"/>
      <c r="G61" s="79"/>
      <c r="H61" s="49"/>
      <c r="I61" s="80"/>
      <c r="J61" s="81"/>
      <c r="K61" s="81"/>
      <c r="L61" s="81"/>
      <c r="M61" s="82"/>
      <c r="N61" s="81"/>
      <c r="O61" s="81"/>
      <c r="P61" s="83" t="str">
        <f t="shared" si="0"/>
        <v/>
      </c>
      <c r="Q61" s="81"/>
      <c r="R61" s="80"/>
      <c r="S61" s="84" t="str">
        <f t="shared" si="1"/>
        <v/>
      </c>
      <c r="T61" s="81"/>
      <c r="U61" s="84" t="str">
        <f t="shared" si="2"/>
        <v/>
      </c>
      <c r="V61" s="62"/>
      <c r="W61" s="85"/>
      <c r="AA61" s="3" t="str">
        <f t="shared" si="3"/>
        <v/>
      </c>
      <c r="AB61" s="38" t="str">
        <f t="shared" si="4"/>
        <v/>
      </c>
      <c r="AC61" s="39" t="str">
        <f>IF($AB61="","",IF('個人種目入力 (みほん)'!$AM61=2,VLOOKUP($AB61,'(種目・作業用)'!$A$22:$D$36,2,FALSE),VLOOKUP($AB61,'(種目・作業用)'!$A$2:$D$21,2,FALSE)))</f>
        <v/>
      </c>
      <c r="AD61" s="39" t="str">
        <f>IF($AB61="","",IF('個人種目入力 (みほん)'!$AM61=2,VLOOKUP($AB61,'(種目・作業用)'!$A$22:$D$36,3,FALSE),VLOOKUP($AB61,'(種目・作業用)'!$A$2:$D$21,3,FALSE)))</f>
        <v/>
      </c>
      <c r="AE61" s="39" t="str">
        <f>IF($AB61="","",IF('個人種目入力 (みほん)'!$AM61=2,VLOOKUP($AB61,'(種目・作業用)'!$A$22:$D$36,4,FALSE),VLOOKUP($AB61,'(種目・作業用)'!$A$2:$D$21,4,FALSE)))</f>
        <v/>
      </c>
      <c r="AF61" s="40" t="str">
        <f t="shared" si="11"/>
        <v/>
      </c>
      <c r="AG61" s="3" t="str">
        <f t="shared" si="12"/>
        <v xml:space="preserve"> </v>
      </c>
      <c r="AH61" s="3" t="str">
        <f t="shared" si="5"/>
        <v/>
      </c>
      <c r="AI61" s="3" t="str">
        <f t="shared" si="6"/>
        <v/>
      </c>
      <c r="AJ61" s="3" t="str">
        <f t="shared" si="7"/>
        <v/>
      </c>
      <c r="AK61" s="41" t="str">
        <f t="shared" si="8"/>
        <v/>
      </c>
      <c r="AL61" s="3" t="str">
        <f t="shared" si="13"/>
        <v/>
      </c>
      <c r="AM61" s="3" t="str">
        <f t="shared" si="9"/>
        <v/>
      </c>
      <c r="AN61" s="3" t="str">
        <f t="shared" si="14"/>
        <v/>
      </c>
      <c r="AO61" s="3" t="str">
        <f t="shared" si="15"/>
        <v/>
      </c>
      <c r="AP61" s="3" t="str">
        <f t="shared" si="16"/>
        <v/>
      </c>
      <c r="AQ61" s="1"/>
      <c r="AR61" s="1" t="str">
        <f t="shared" si="10"/>
        <v>　</v>
      </c>
    </row>
    <row r="62" spans="1:44" ht="24" customHeight="1" x14ac:dyDescent="0.15">
      <c r="A62" s="23">
        <v>56</v>
      </c>
      <c r="B62" s="79"/>
      <c r="C62" s="79"/>
      <c r="D62" s="79"/>
      <c r="E62" s="79"/>
      <c r="F62" s="79"/>
      <c r="G62" s="79"/>
      <c r="H62" s="49"/>
      <c r="I62" s="80"/>
      <c r="J62" s="81"/>
      <c r="K62" s="81"/>
      <c r="L62" s="81"/>
      <c r="M62" s="82"/>
      <c r="N62" s="81"/>
      <c r="O62" s="81"/>
      <c r="P62" s="83" t="str">
        <f t="shared" si="0"/>
        <v/>
      </c>
      <c r="Q62" s="81"/>
      <c r="R62" s="80"/>
      <c r="S62" s="84" t="str">
        <f t="shared" si="1"/>
        <v/>
      </c>
      <c r="T62" s="81"/>
      <c r="U62" s="84" t="str">
        <f t="shared" si="2"/>
        <v/>
      </c>
      <c r="V62" s="62"/>
      <c r="W62" s="85"/>
      <c r="AA62" s="3" t="str">
        <f t="shared" si="3"/>
        <v/>
      </c>
      <c r="AB62" s="38" t="str">
        <f t="shared" si="4"/>
        <v/>
      </c>
      <c r="AC62" s="39" t="str">
        <f>IF($AB62="","",IF('個人種目入力 (みほん)'!$AM62=2,VLOOKUP($AB62,'(種目・作業用)'!$A$22:$D$36,2,FALSE),VLOOKUP($AB62,'(種目・作業用)'!$A$2:$D$21,2,FALSE)))</f>
        <v/>
      </c>
      <c r="AD62" s="39" t="str">
        <f>IF($AB62="","",IF('個人種目入力 (みほん)'!$AM62=2,VLOOKUP($AB62,'(種目・作業用)'!$A$22:$D$36,3,FALSE),VLOOKUP($AB62,'(種目・作業用)'!$A$2:$D$21,3,FALSE)))</f>
        <v/>
      </c>
      <c r="AE62" s="39" t="str">
        <f>IF($AB62="","",IF('個人種目入力 (みほん)'!$AM62=2,VLOOKUP($AB62,'(種目・作業用)'!$A$22:$D$36,4,FALSE),VLOOKUP($AB62,'(種目・作業用)'!$A$2:$D$21,4,FALSE)))</f>
        <v/>
      </c>
      <c r="AF62" s="40" t="str">
        <f t="shared" si="11"/>
        <v/>
      </c>
      <c r="AG62" s="3" t="str">
        <f t="shared" si="12"/>
        <v xml:space="preserve"> </v>
      </c>
      <c r="AH62" s="3" t="str">
        <f t="shared" si="5"/>
        <v/>
      </c>
      <c r="AI62" s="3" t="str">
        <f t="shared" si="6"/>
        <v/>
      </c>
      <c r="AJ62" s="3" t="str">
        <f t="shared" si="7"/>
        <v/>
      </c>
      <c r="AK62" s="41" t="str">
        <f t="shared" si="8"/>
        <v/>
      </c>
      <c r="AL62" s="3" t="str">
        <f t="shared" si="13"/>
        <v/>
      </c>
      <c r="AM62" s="3" t="str">
        <f t="shared" si="9"/>
        <v/>
      </c>
      <c r="AN62" s="3" t="str">
        <f t="shared" si="14"/>
        <v/>
      </c>
      <c r="AO62" s="3" t="str">
        <f t="shared" si="15"/>
        <v/>
      </c>
      <c r="AP62" s="3" t="str">
        <f t="shared" si="16"/>
        <v/>
      </c>
      <c r="AQ62" s="1"/>
      <c r="AR62" s="1" t="str">
        <f t="shared" si="10"/>
        <v>　</v>
      </c>
    </row>
    <row r="63" spans="1:44" ht="24" customHeight="1" x14ac:dyDescent="0.15">
      <c r="A63" s="23">
        <v>57</v>
      </c>
      <c r="B63" s="79"/>
      <c r="C63" s="79"/>
      <c r="D63" s="79"/>
      <c r="E63" s="79"/>
      <c r="F63" s="79"/>
      <c r="G63" s="79"/>
      <c r="H63" s="49"/>
      <c r="I63" s="80"/>
      <c r="J63" s="81"/>
      <c r="K63" s="81"/>
      <c r="L63" s="81"/>
      <c r="M63" s="82"/>
      <c r="N63" s="81"/>
      <c r="O63" s="81"/>
      <c r="P63" s="83" t="str">
        <f t="shared" si="0"/>
        <v/>
      </c>
      <c r="Q63" s="81"/>
      <c r="R63" s="80"/>
      <c r="S63" s="84" t="str">
        <f t="shared" si="1"/>
        <v/>
      </c>
      <c r="T63" s="81"/>
      <c r="U63" s="84" t="str">
        <f t="shared" si="2"/>
        <v/>
      </c>
      <c r="V63" s="62"/>
      <c r="W63" s="85"/>
      <c r="AA63" s="3" t="str">
        <f t="shared" si="3"/>
        <v/>
      </c>
      <c r="AB63" s="38" t="str">
        <f t="shared" si="4"/>
        <v/>
      </c>
      <c r="AC63" s="39" t="str">
        <f>IF($AB63="","",IF('個人種目入力 (みほん)'!$AM63=2,VLOOKUP($AB63,'(種目・作業用)'!$A$22:$D$36,2,FALSE),VLOOKUP($AB63,'(種目・作業用)'!$A$2:$D$21,2,FALSE)))</f>
        <v/>
      </c>
      <c r="AD63" s="39" t="str">
        <f>IF($AB63="","",IF('個人種目入力 (みほん)'!$AM63=2,VLOOKUP($AB63,'(種目・作業用)'!$A$22:$D$36,3,FALSE),VLOOKUP($AB63,'(種目・作業用)'!$A$2:$D$21,3,FALSE)))</f>
        <v/>
      </c>
      <c r="AE63" s="39" t="str">
        <f>IF($AB63="","",IF('個人種目入力 (みほん)'!$AM63=2,VLOOKUP($AB63,'(種目・作業用)'!$A$22:$D$36,4,FALSE),VLOOKUP($AB63,'(種目・作業用)'!$A$2:$D$21,4,FALSE)))</f>
        <v/>
      </c>
      <c r="AF63" s="40" t="str">
        <f t="shared" si="11"/>
        <v/>
      </c>
      <c r="AG63" s="3" t="str">
        <f t="shared" si="12"/>
        <v xml:space="preserve"> </v>
      </c>
      <c r="AH63" s="3" t="str">
        <f t="shared" si="5"/>
        <v/>
      </c>
      <c r="AI63" s="3" t="str">
        <f t="shared" si="6"/>
        <v/>
      </c>
      <c r="AJ63" s="3" t="str">
        <f t="shared" si="7"/>
        <v/>
      </c>
      <c r="AK63" s="41" t="str">
        <f t="shared" si="8"/>
        <v/>
      </c>
      <c r="AL63" s="3" t="str">
        <f t="shared" si="13"/>
        <v/>
      </c>
      <c r="AM63" s="3" t="str">
        <f t="shared" si="9"/>
        <v/>
      </c>
      <c r="AN63" s="3" t="str">
        <f t="shared" si="14"/>
        <v/>
      </c>
      <c r="AO63" s="3" t="str">
        <f t="shared" si="15"/>
        <v/>
      </c>
      <c r="AP63" s="3" t="str">
        <f t="shared" si="16"/>
        <v/>
      </c>
      <c r="AQ63" s="1"/>
      <c r="AR63" s="1" t="str">
        <f t="shared" si="10"/>
        <v>　</v>
      </c>
    </row>
    <row r="64" spans="1:44" ht="24" customHeight="1" x14ac:dyDescent="0.15">
      <c r="A64" s="23">
        <v>58</v>
      </c>
      <c r="B64" s="79"/>
      <c r="C64" s="79"/>
      <c r="D64" s="79"/>
      <c r="E64" s="79"/>
      <c r="F64" s="79"/>
      <c r="G64" s="79"/>
      <c r="H64" s="49"/>
      <c r="I64" s="80"/>
      <c r="J64" s="81"/>
      <c r="K64" s="81"/>
      <c r="L64" s="81"/>
      <c r="M64" s="82"/>
      <c r="N64" s="81"/>
      <c r="O64" s="81"/>
      <c r="P64" s="83" t="str">
        <f t="shared" si="0"/>
        <v/>
      </c>
      <c r="Q64" s="81"/>
      <c r="R64" s="80"/>
      <c r="S64" s="84" t="str">
        <f t="shared" si="1"/>
        <v/>
      </c>
      <c r="T64" s="81"/>
      <c r="U64" s="84" t="str">
        <f t="shared" si="2"/>
        <v/>
      </c>
      <c r="V64" s="62"/>
      <c r="W64" s="85"/>
      <c r="AA64" s="3" t="str">
        <f t="shared" si="3"/>
        <v/>
      </c>
      <c r="AB64" s="38" t="str">
        <f t="shared" si="4"/>
        <v/>
      </c>
      <c r="AC64" s="39" t="str">
        <f>IF($AB64="","",IF('個人種目入力 (みほん)'!$AM64=2,VLOOKUP($AB64,'(種目・作業用)'!$A$22:$D$36,2,FALSE),VLOOKUP($AB64,'(種目・作業用)'!$A$2:$D$21,2,FALSE)))</f>
        <v/>
      </c>
      <c r="AD64" s="39" t="str">
        <f>IF($AB64="","",IF('個人種目入力 (みほん)'!$AM64=2,VLOOKUP($AB64,'(種目・作業用)'!$A$22:$D$36,3,FALSE),VLOOKUP($AB64,'(種目・作業用)'!$A$2:$D$21,3,FALSE)))</f>
        <v/>
      </c>
      <c r="AE64" s="39" t="str">
        <f>IF($AB64="","",IF('個人種目入力 (みほん)'!$AM64=2,VLOOKUP($AB64,'(種目・作業用)'!$A$22:$D$36,4,FALSE),VLOOKUP($AB64,'(種目・作業用)'!$A$2:$D$21,4,FALSE)))</f>
        <v/>
      </c>
      <c r="AF64" s="40" t="str">
        <f t="shared" si="11"/>
        <v/>
      </c>
      <c r="AG64" s="3" t="str">
        <f t="shared" si="12"/>
        <v xml:space="preserve"> </v>
      </c>
      <c r="AH64" s="3" t="str">
        <f t="shared" si="5"/>
        <v/>
      </c>
      <c r="AI64" s="3" t="str">
        <f t="shared" si="6"/>
        <v/>
      </c>
      <c r="AJ64" s="3" t="str">
        <f t="shared" si="7"/>
        <v/>
      </c>
      <c r="AK64" s="41" t="str">
        <f t="shared" si="8"/>
        <v/>
      </c>
      <c r="AL64" s="3" t="str">
        <f t="shared" si="13"/>
        <v/>
      </c>
      <c r="AM64" s="3" t="str">
        <f t="shared" si="9"/>
        <v/>
      </c>
      <c r="AN64" s="3" t="str">
        <f t="shared" si="14"/>
        <v/>
      </c>
      <c r="AO64" s="3" t="str">
        <f t="shared" si="15"/>
        <v/>
      </c>
      <c r="AP64" s="3" t="str">
        <f t="shared" si="16"/>
        <v/>
      </c>
      <c r="AQ64" s="1"/>
      <c r="AR64" s="1" t="str">
        <f t="shared" si="10"/>
        <v>　</v>
      </c>
    </row>
    <row r="65" spans="1:44" ht="24" customHeight="1" x14ac:dyDescent="0.15">
      <c r="A65" s="23">
        <v>59</v>
      </c>
      <c r="B65" s="79"/>
      <c r="C65" s="79"/>
      <c r="D65" s="79"/>
      <c r="E65" s="79"/>
      <c r="F65" s="79"/>
      <c r="G65" s="79"/>
      <c r="H65" s="49"/>
      <c r="I65" s="80"/>
      <c r="J65" s="81"/>
      <c r="K65" s="81"/>
      <c r="L65" s="81"/>
      <c r="M65" s="82"/>
      <c r="N65" s="81"/>
      <c r="O65" s="81"/>
      <c r="P65" s="83" t="str">
        <f t="shared" si="0"/>
        <v/>
      </c>
      <c r="Q65" s="81"/>
      <c r="R65" s="80"/>
      <c r="S65" s="84" t="str">
        <f t="shared" si="1"/>
        <v/>
      </c>
      <c r="T65" s="81"/>
      <c r="U65" s="84" t="str">
        <f t="shared" si="2"/>
        <v/>
      </c>
      <c r="V65" s="62"/>
      <c r="W65" s="85"/>
      <c r="AA65" s="3" t="str">
        <f t="shared" si="3"/>
        <v/>
      </c>
      <c r="AB65" s="38" t="str">
        <f t="shared" si="4"/>
        <v/>
      </c>
      <c r="AC65" s="39" t="str">
        <f>IF($AB65="","",IF('個人種目入力 (みほん)'!$AM65=2,VLOOKUP($AB65,'(種目・作業用)'!$A$22:$D$36,2,FALSE),VLOOKUP($AB65,'(種目・作業用)'!$A$2:$D$21,2,FALSE)))</f>
        <v/>
      </c>
      <c r="AD65" s="39" t="str">
        <f>IF($AB65="","",IF('個人種目入力 (みほん)'!$AM65=2,VLOOKUP($AB65,'(種目・作業用)'!$A$22:$D$36,3,FALSE),VLOOKUP($AB65,'(種目・作業用)'!$A$2:$D$21,3,FALSE)))</f>
        <v/>
      </c>
      <c r="AE65" s="39" t="str">
        <f>IF($AB65="","",IF('個人種目入力 (みほん)'!$AM65=2,VLOOKUP($AB65,'(種目・作業用)'!$A$22:$D$36,4,FALSE),VLOOKUP($AB65,'(種目・作業用)'!$A$2:$D$21,4,FALSE)))</f>
        <v/>
      </c>
      <c r="AF65" s="40" t="str">
        <f t="shared" si="11"/>
        <v/>
      </c>
      <c r="AG65" s="3" t="str">
        <f t="shared" si="12"/>
        <v xml:space="preserve"> </v>
      </c>
      <c r="AH65" s="3" t="str">
        <f t="shared" si="5"/>
        <v/>
      </c>
      <c r="AI65" s="3" t="str">
        <f t="shared" si="6"/>
        <v/>
      </c>
      <c r="AJ65" s="3" t="str">
        <f t="shared" si="7"/>
        <v/>
      </c>
      <c r="AK65" s="41" t="str">
        <f t="shared" si="8"/>
        <v/>
      </c>
      <c r="AL65" s="3" t="str">
        <f t="shared" si="13"/>
        <v/>
      </c>
      <c r="AM65" s="3" t="str">
        <f t="shared" si="9"/>
        <v/>
      </c>
      <c r="AN65" s="3" t="str">
        <f t="shared" si="14"/>
        <v/>
      </c>
      <c r="AO65" s="3" t="str">
        <f t="shared" si="15"/>
        <v/>
      </c>
      <c r="AP65" s="3" t="str">
        <f t="shared" si="16"/>
        <v/>
      </c>
      <c r="AQ65" s="1"/>
      <c r="AR65" s="1" t="str">
        <f t="shared" si="10"/>
        <v>　</v>
      </c>
    </row>
    <row r="66" spans="1:44" ht="24" customHeight="1" x14ac:dyDescent="0.15">
      <c r="A66" s="23">
        <v>60</v>
      </c>
      <c r="B66" s="79"/>
      <c r="C66" s="79"/>
      <c r="D66" s="79"/>
      <c r="E66" s="79"/>
      <c r="F66" s="79"/>
      <c r="G66" s="79"/>
      <c r="H66" s="49"/>
      <c r="I66" s="80"/>
      <c r="J66" s="81"/>
      <c r="K66" s="81"/>
      <c r="L66" s="81"/>
      <c r="M66" s="82"/>
      <c r="N66" s="81"/>
      <c r="O66" s="81"/>
      <c r="P66" s="83" t="str">
        <f t="shared" si="0"/>
        <v/>
      </c>
      <c r="Q66" s="81"/>
      <c r="R66" s="80"/>
      <c r="S66" s="84" t="str">
        <f t="shared" si="1"/>
        <v/>
      </c>
      <c r="T66" s="81"/>
      <c r="U66" s="84" t="str">
        <f t="shared" si="2"/>
        <v/>
      </c>
      <c r="V66" s="62"/>
      <c r="W66" s="85"/>
      <c r="AA66" s="3" t="str">
        <f t="shared" si="3"/>
        <v/>
      </c>
      <c r="AB66" s="38" t="str">
        <f t="shared" si="4"/>
        <v/>
      </c>
      <c r="AC66" s="39" t="str">
        <f>IF($AB66="","",IF('個人種目入力 (みほん)'!$AM66=2,VLOOKUP($AB66,'(種目・作業用)'!$A$22:$D$36,2,FALSE),VLOOKUP($AB66,'(種目・作業用)'!$A$2:$D$21,2,FALSE)))</f>
        <v/>
      </c>
      <c r="AD66" s="39" t="str">
        <f>IF($AB66="","",IF('個人種目入力 (みほん)'!$AM66=2,VLOOKUP($AB66,'(種目・作業用)'!$A$22:$D$36,3,FALSE),VLOOKUP($AB66,'(種目・作業用)'!$A$2:$D$21,3,FALSE)))</f>
        <v/>
      </c>
      <c r="AE66" s="39" t="str">
        <f>IF($AB66="","",IF('個人種目入力 (みほん)'!$AM66=2,VLOOKUP($AB66,'(種目・作業用)'!$A$22:$D$36,4,FALSE),VLOOKUP($AB66,'(種目・作業用)'!$A$2:$D$21,4,FALSE)))</f>
        <v/>
      </c>
      <c r="AF66" s="40" t="str">
        <f t="shared" si="11"/>
        <v/>
      </c>
      <c r="AG66" s="3" t="str">
        <f t="shared" si="12"/>
        <v xml:space="preserve"> </v>
      </c>
      <c r="AH66" s="3" t="str">
        <f t="shared" si="5"/>
        <v/>
      </c>
      <c r="AI66" s="3" t="str">
        <f t="shared" si="6"/>
        <v/>
      </c>
      <c r="AJ66" s="3" t="str">
        <f t="shared" si="7"/>
        <v/>
      </c>
      <c r="AK66" s="41" t="str">
        <f t="shared" si="8"/>
        <v/>
      </c>
      <c r="AL66" s="3" t="str">
        <f t="shared" si="13"/>
        <v/>
      </c>
      <c r="AM66" s="3" t="str">
        <f t="shared" si="9"/>
        <v/>
      </c>
      <c r="AN66" s="3" t="str">
        <f t="shared" si="14"/>
        <v/>
      </c>
      <c r="AO66" s="3" t="str">
        <f t="shared" si="15"/>
        <v/>
      </c>
      <c r="AP66" s="3" t="str">
        <f t="shared" si="16"/>
        <v/>
      </c>
      <c r="AQ66" s="1"/>
      <c r="AR66" s="1" t="str">
        <f t="shared" si="10"/>
        <v>　</v>
      </c>
    </row>
    <row r="67" spans="1:44" ht="24" customHeight="1" x14ac:dyDescent="0.15">
      <c r="A67" s="23">
        <v>61</v>
      </c>
      <c r="B67" s="79"/>
      <c r="C67" s="79"/>
      <c r="D67" s="79"/>
      <c r="E67" s="79"/>
      <c r="F67" s="79"/>
      <c r="G67" s="79"/>
      <c r="H67" s="49"/>
      <c r="I67" s="80"/>
      <c r="J67" s="81"/>
      <c r="K67" s="81"/>
      <c r="L67" s="81"/>
      <c r="M67" s="82"/>
      <c r="N67" s="81"/>
      <c r="O67" s="81"/>
      <c r="P67" s="83" t="str">
        <f t="shared" si="0"/>
        <v/>
      </c>
      <c r="Q67" s="81"/>
      <c r="R67" s="80"/>
      <c r="S67" s="84" t="str">
        <f t="shared" si="1"/>
        <v/>
      </c>
      <c r="T67" s="81"/>
      <c r="U67" s="84" t="str">
        <f t="shared" si="2"/>
        <v/>
      </c>
      <c r="V67" s="62"/>
      <c r="W67" s="85"/>
      <c r="AA67" s="3" t="str">
        <f t="shared" si="3"/>
        <v/>
      </c>
      <c r="AB67" s="38" t="str">
        <f t="shared" si="4"/>
        <v/>
      </c>
      <c r="AC67" s="39" t="str">
        <f>IF($AB67="","",IF('個人種目入力 (みほん)'!$AM67=2,VLOOKUP($AB67,'(種目・作業用)'!$A$22:$D$36,2,FALSE),VLOOKUP($AB67,'(種目・作業用)'!$A$2:$D$21,2,FALSE)))</f>
        <v/>
      </c>
      <c r="AD67" s="39" t="str">
        <f>IF($AB67="","",IF('個人種目入力 (みほん)'!$AM67=2,VLOOKUP($AB67,'(種目・作業用)'!$A$22:$D$36,3,FALSE),VLOOKUP($AB67,'(種目・作業用)'!$A$2:$D$21,3,FALSE)))</f>
        <v/>
      </c>
      <c r="AE67" s="39" t="str">
        <f>IF($AB67="","",IF('個人種目入力 (みほん)'!$AM67=2,VLOOKUP($AB67,'(種目・作業用)'!$A$22:$D$36,4,FALSE),VLOOKUP($AB67,'(種目・作業用)'!$A$2:$D$21,4,FALSE)))</f>
        <v/>
      </c>
      <c r="AF67" s="40" t="str">
        <f t="shared" si="11"/>
        <v/>
      </c>
      <c r="AG67" s="3" t="str">
        <f t="shared" si="12"/>
        <v xml:space="preserve"> </v>
      </c>
      <c r="AH67" s="3" t="str">
        <f t="shared" si="5"/>
        <v/>
      </c>
      <c r="AI67" s="3" t="str">
        <f t="shared" si="6"/>
        <v/>
      </c>
      <c r="AJ67" s="3" t="str">
        <f t="shared" si="7"/>
        <v/>
      </c>
      <c r="AK67" s="41" t="str">
        <f t="shared" si="8"/>
        <v/>
      </c>
      <c r="AL67" s="3" t="str">
        <f t="shared" si="13"/>
        <v/>
      </c>
      <c r="AM67" s="3" t="str">
        <f t="shared" si="9"/>
        <v/>
      </c>
      <c r="AN67" s="3" t="str">
        <f t="shared" si="14"/>
        <v/>
      </c>
      <c r="AO67" s="3" t="str">
        <f t="shared" si="15"/>
        <v/>
      </c>
      <c r="AP67" s="3" t="str">
        <f t="shared" si="16"/>
        <v/>
      </c>
      <c r="AQ67" s="1"/>
      <c r="AR67" s="1" t="str">
        <f t="shared" si="10"/>
        <v>　</v>
      </c>
    </row>
    <row r="68" spans="1:44" ht="24" customHeight="1" x14ac:dyDescent="0.15">
      <c r="A68" s="23">
        <v>62</v>
      </c>
      <c r="B68" s="79"/>
      <c r="C68" s="79"/>
      <c r="D68" s="79"/>
      <c r="E68" s="79"/>
      <c r="F68" s="79"/>
      <c r="G68" s="79"/>
      <c r="H68" s="49"/>
      <c r="I68" s="80"/>
      <c r="J68" s="81"/>
      <c r="K68" s="81"/>
      <c r="L68" s="81"/>
      <c r="M68" s="82"/>
      <c r="N68" s="81"/>
      <c r="O68" s="81"/>
      <c r="P68" s="83" t="str">
        <f t="shared" si="0"/>
        <v/>
      </c>
      <c r="Q68" s="81"/>
      <c r="R68" s="80"/>
      <c r="S68" s="84" t="str">
        <f t="shared" si="1"/>
        <v/>
      </c>
      <c r="T68" s="81"/>
      <c r="U68" s="84" t="str">
        <f t="shared" si="2"/>
        <v/>
      </c>
      <c r="V68" s="62"/>
      <c r="W68" s="85"/>
      <c r="AA68" s="3" t="str">
        <f t="shared" si="3"/>
        <v/>
      </c>
      <c r="AB68" s="38" t="str">
        <f t="shared" si="4"/>
        <v/>
      </c>
      <c r="AC68" s="39" t="str">
        <f>IF($AB68="","",IF('個人種目入力 (みほん)'!$AM68=2,VLOOKUP($AB68,'(種目・作業用)'!$A$22:$D$36,2,FALSE),VLOOKUP($AB68,'(種目・作業用)'!$A$2:$D$21,2,FALSE)))</f>
        <v/>
      </c>
      <c r="AD68" s="39" t="str">
        <f>IF($AB68="","",IF('個人種目入力 (みほん)'!$AM68=2,VLOOKUP($AB68,'(種目・作業用)'!$A$22:$D$36,3,FALSE),VLOOKUP($AB68,'(種目・作業用)'!$A$2:$D$21,3,FALSE)))</f>
        <v/>
      </c>
      <c r="AE68" s="39" t="str">
        <f>IF($AB68="","",IF('個人種目入力 (みほん)'!$AM68=2,VLOOKUP($AB68,'(種目・作業用)'!$A$22:$D$36,4,FALSE),VLOOKUP($AB68,'(種目・作業用)'!$A$2:$D$21,4,FALSE)))</f>
        <v/>
      </c>
      <c r="AF68" s="40" t="str">
        <f t="shared" si="11"/>
        <v/>
      </c>
      <c r="AG68" s="3" t="str">
        <f t="shared" si="12"/>
        <v xml:space="preserve"> </v>
      </c>
      <c r="AH68" s="3" t="str">
        <f t="shared" si="5"/>
        <v/>
      </c>
      <c r="AI68" s="3" t="str">
        <f t="shared" si="6"/>
        <v/>
      </c>
      <c r="AJ68" s="3" t="str">
        <f t="shared" si="7"/>
        <v/>
      </c>
      <c r="AK68" s="41" t="str">
        <f t="shared" si="8"/>
        <v/>
      </c>
      <c r="AL68" s="3" t="str">
        <f t="shared" si="13"/>
        <v/>
      </c>
      <c r="AM68" s="3" t="str">
        <f t="shared" si="9"/>
        <v/>
      </c>
      <c r="AN68" s="3" t="str">
        <f t="shared" si="14"/>
        <v/>
      </c>
      <c r="AO68" s="3" t="str">
        <f t="shared" si="15"/>
        <v/>
      </c>
      <c r="AP68" s="3" t="str">
        <f t="shared" si="16"/>
        <v/>
      </c>
      <c r="AQ68" s="1"/>
      <c r="AR68" s="1" t="str">
        <f t="shared" si="10"/>
        <v>　</v>
      </c>
    </row>
    <row r="69" spans="1:44" ht="24" customHeight="1" x14ac:dyDescent="0.15">
      <c r="A69" s="23">
        <v>63</v>
      </c>
      <c r="B69" s="79"/>
      <c r="C69" s="79"/>
      <c r="D69" s="79"/>
      <c r="E69" s="79"/>
      <c r="F69" s="79"/>
      <c r="G69" s="79"/>
      <c r="H69" s="49"/>
      <c r="I69" s="80"/>
      <c r="J69" s="81"/>
      <c r="K69" s="81"/>
      <c r="L69" s="81"/>
      <c r="M69" s="82"/>
      <c r="N69" s="81"/>
      <c r="O69" s="81"/>
      <c r="P69" s="83" t="str">
        <f t="shared" si="0"/>
        <v/>
      </c>
      <c r="Q69" s="81"/>
      <c r="R69" s="80"/>
      <c r="S69" s="84" t="str">
        <f t="shared" si="1"/>
        <v/>
      </c>
      <c r="T69" s="81"/>
      <c r="U69" s="84" t="str">
        <f t="shared" si="2"/>
        <v/>
      </c>
      <c r="V69" s="62"/>
      <c r="W69" s="85"/>
      <c r="AA69" s="3" t="str">
        <f t="shared" si="3"/>
        <v/>
      </c>
      <c r="AB69" s="38" t="str">
        <f t="shared" si="4"/>
        <v/>
      </c>
      <c r="AC69" s="39" t="str">
        <f>IF($AB69="","",IF('個人種目入力 (みほん)'!$AM69=2,VLOOKUP($AB69,'(種目・作業用)'!$A$22:$D$36,2,FALSE),VLOOKUP($AB69,'(種目・作業用)'!$A$2:$D$21,2,FALSE)))</f>
        <v/>
      </c>
      <c r="AD69" s="39" t="str">
        <f>IF($AB69="","",IF('個人種目入力 (みほん)'!$AM69=2,VLOOKUP($AB69,'(種目・作業用)'!$A$22:$D$36,3,FALSE),VLOOKUP($AB69,'(種目・作業用)'!$A$2:$D$21,3,FALSE)))</f>
        <v/>
      </c>
      <c r="AE69" s="39" t="str">
        <f>IF($AB69="","",IF('個人種目入力 (みほん)'!$AM69=2,VLOOKUP($AB69,'(種目・作業用)'!$A$22:$D$36,4,FALSE),VLOOKUP($AB69,'(種目・作業用)'!$A$2:$D$21,4,FALSE)))</f>
        <v/>
      </c>
      <c r="AF69" s="40" t="str">
        <f t="shared" si="11"/>
        <v/>
      </c>
      <c r="AG69" s="3" t="str">
        <f t="shared" si="12"/>
        <v xml:space="preserve"> </v>
      </c>
      <c r="AH69" s="3" t="str">
        <f t="shared" si="5"/>
        <v/>
      </c>
      <c r="AI69" s="3" t="str">
        <f t="shared" si="6"/>
        <v/>
      </c>
      <c r="AJ69" s="3" t="str">
        <f t="shared" si="7"/>
        <v/>
      </c>
      <c r="AK69" s="41" t="str">
        <f t="shared" si="8"/>
        <v/>
      </c>
      <c r="AL69" s="3" t="str">
        <f t="shared" si="13"/>
        <v/>
      </c>
      <c r="AM69" s="3" t="str">
        <f t="shared" si="9"/>
        <v/>
      </c>
      <c r="AN69" s="3" t="str">
        <f t="shared" si="14"/>
        <v/>
      </c>
      <c r="AO69" s="3" t="str">
        <f t="shared" si="15"/>
        <v/>
      </c>
      <c r="AP69" s="3" t="str">
        <f t="shared" si="16"/>
        <v/>
      </c>
      <c r="AQ69" s="1"/>
      <c r="AR69" s="1" t="str">
        <f t="shared" si="10"/>
        <v>　</v>
      </c>
    </row>
    <row r="70" spans="1:44" ht="24" customHeight="1" x14ac:dyDescent="0.15">
      <c r="A70" s="23">
        <v>64</v>
      </c>
      <c r="B70" s="79"/>
      <c r="C70" s="79"/>
      <c r="D70" s="79"/>
      <c r="E70" s="79"/>
      <c r="F70" s="79"/>
      <c r="G70" s="79"/>
      <c r="H70" s="49"/>
      <c r="I70" s="80"/>
      <c r="J70" s="81"/>
      <c r="K70" s="81"/>
      <c r="L70" s="81"/>
      <c r="M70" s="82"/>
      <c r="N70" s="81"/>
      <c r="O70" s="81"/>
      <c r="P70" s="83" t="str">
        <f t="shared" si="0"/>
        <v/>
      </c>
      <c r="Q70" s="81"/>
      <c r="R70" s="80"/>
      <c r="S70" s="84" t="str">
        <f t="shared" si="1"/>
        <v/>
      </c>
      <c r="T70" s="81"/>
      <c r="U70" s="84" t="str">
        <f t="shared" si="2"/>
        <v/>
      </c>
      <c r="V70" s="62"/>
      <c r="W70" s="85"/>
      <c r="AA70" s="3" t="str">
        <f t="shared" si="3"/>
        <v/>
      </c>
      <c r="AB70" s="38" t="str">
        <f t="shared" si="4"/>
        <v/>
      </c>
      <c r="AC70" s="39" t="str">
        <f>IF($AB70="","",IF('個人種目入力 (みほん)'!$AM70=2,VLOOKUP($AB70,'(種目・作業用)'!$A$22:$D$36,2,FALSE),VLOOKUP($AB70,'(種目・作業用)'!$A$2:$D$21,2,FALSE)))</f>
        <v/>
      </c>
      <c r="AD70" s="39" t="str">
        <f>IF($AB70="","",IF('個人種目入力 (みほん)'!$AM70=2,VLOOKUP($AB70,'(種目・作業用)'!$A$22:$D$36,3,FALSE),VLOOKUP($AB70,'(種目・作業用)'!$A$2:$D$21,3,FALSE)))</f>
        <v/>
      </c>
      <c r="AE70" s="39" t="str">
        <f>IF($AB70="","",IF('個人種目入力 (みほん)'!$AM70=2,VLOOKUP($AB70,'(種目・作業用)'!$A$22:$D$36,4,FALSE),VLOOKUP($AB70,'(種目・作業用)'!$A$2:$D$21,4,FALSE)))</f>
        <v/>
      </c>
      <c r="AF70" s="40" t="str">
        <f t="shared" si="11"/>
        <v/>
      </c>
      <c r="AG70" s="3" t="str">
        <f t="shared" si="12"/>
        <v xml:space="preserve"> </v>
      </c>
      <c r="AH70" s="3" t="str">
        <f t="shared" si="5"/>
        <v/>
      </c>
      <c r="AI70" s="3" t="str">
        <f t="shared" si="6"/>
        <v/>
      </c>
      <c r="AJ70" s="3" t="str">
        <f t="shared" si="7"/>
        <v/>
      </c>
      <c r="AK70" s="41" t="str">
        <f t="shared" si="8"/>
        <v/>
      </c>
      <c r="AL70" s="3" t="str">
        <f t="shared" si="13"/>
        <v/>
      </c>
      <c r="AM70" s="3" t="str">
        <f t="shared" si="9"/>
        <v/>
      </c>
      <c r="AN70" s="3" t="str">
        <f t="shared" si="14"/>
        <v/>
      </c>
      <c r="AO70" s="3" t="str">
        <f t="shared" si="15"/>
        <v/>
      </c>
      <c r="AP70" s="3" t="str">
        <f t="shared" si="16"/>
        <v/>
      </c>
      <c r="AQ70" s="1"/>
      <c r="AR70" s="1" t="str">
        <f t="shared" si="10"/>
        <v>　</v>
      </c>
    </row>
    <row r="71" spans="1:44" ht="24" customHeight="1" x14ac:dyDescent="0.15">
      <c r="A71" s="23">
        <v>65</v>
      </c>
      <c r="B71" s="79"/>
      <c r="C71" s="79"/>
      <c r="D71" s="79"/>
      <c r="E71" s="79"/>
      <c r="F71" s="79"/>
      <c r="G71" s="79"/>
      <c r="H71" s="49"/>
      <c r="I71" s="80"/>
      <c r="J71" s="81"/>
      <c r="K71" s="81"/>
      <c r="L71" s="81"/>
      <c r="M71" s="82"/>
      <c r="N71" s="81"/>
      <c r="O71" s="81"/>
      <c r="P71" s="83" t="str">
        <f t="shared" ref="P71:P130" si="17">IF(H71=$H$172,".",IF(H71=$H$173,".",IF(H71=$H$178,".",IF(H71=$H$184,".",IF(H71=$H$185,".",IF(H71=$I$191,".",IF(H71=$I$192,".",IF(H71=$I$197,".",IF(H71=$I$203,".",IF(H71=$I$204,".",""))))))))))</f>
        <v/>
      </c>
      <c r="Q71" s="81"/>
      <c r="R71" s="80"/>
      <c r="S71" s="84" t="str">
        <f t="shared" ref="S71:S106" si="18">IF(H71="","","月")</f>
        <v/>
      </c>
      <c r="T71" s="81"/>
      <c r="U71" s="84" t="str">
        <f t="shared" ref="U71:U106" si="19">IF(H71="","","日")</f>
        <v/>
      </c>
      <c r="V71" s="62"/>
      <c r="W71" s="85"/>
      <c r="AA71" s="3" t="str">
        <f t="shared" ref="AA71:AA131" si="20">IF(ISBLANK(B71),"",VLOOKUP(CONCATENATE($AK$4,F71),$AA$133:$AB$142,2,FALSE)+B71*100)</f>
        <v/>
      </c>
      <c r="AB71" s="38" t="str">
        <f t="shared" ref="AB71:AB131" si="21">IF(ISBLANK(H71),"",H71)</f>
        <v/>
      </c>
      <c r="AC71" s="39" t="str">
        <f>IF($AB71="","",IF('個人種目入力 (みほん)'!$AM71=2,VLOOKUP($AB71,'(種目・作業用)'!$A$22:$D$36,2,FALSE),VLOOKUP($AB71,'(種目・作業用)'!$A$2:$D$21,2,FALSE)))</f>
        <v/>
      </c>
      <c r="AD71" s="39" t="str">
        <f>IF($AB71="","",IF('個人種目入力 (みほん)'!$AM71=2,VLOOKUP($AB71,'(種目・作業用)'!$A$22:$D$36,3,FALSE),VLOOKUP($AB71,'(種目・作業用)'!$A$2:$D$21,3,FALSE)))</f>
        <v/>
      </c>
      <c r="AE71" s="39" t="str">
        <f>IF($AB71="","",IF('個人種目入力 (みほん)'!$AM71=2,VLOOKUP($AB71,'(種目・作業用)'!$A$22:$D$36,4,FALSE),VLOOKUP($AB71,'(種目・作業用)'!$A$2:$D$21,4,FALSE)))</f>
        <v/>
      </c>
      <c r="AF71" s="40" t="str">
        <f t="shared" si="11"/>
        <v/>
      </c>
      <c r="AG71" s="3" t="str">
        <f t="shared" si="12"/>
        <v xml:space="preserve"> </v>
      </c>
      <c r="AH71" s="3" t="str">
        <f t="shared" ref="AH71:AH131" si="22">IF(ISBLANK(B71),"",B71)</f>
        <v/>
      </c>
      <c r="AI71" s="3" t="str">
        <f t="shared" ref="AI71:AI131" si="23">IF(ISNUMBER(AH71),IF(ISBLANK(E71),AR71,CONCATENATE(AR71,"(",E71,")")),"")</f>
        <v/>
      </c>
      <c r="AJ71" s="3" t="str">
        <f t="shared" ref="AJ71:AJ131" si="24">IF(ISNUMBER(AH71),D71,"")</f>
        <v/>
      </c>
      <c r="AK71" s="41" t="str">
        <f t="shared" ref="AK71:AK131" si="25">IF(ISNUMBER(AH71),VLOOKUP(AP71,$AP$132:$AQ$179,2,FALSE),"")</f>
        <v/>
      </c>
      <c r="AL71" s="3" t="str">
        <f t="shared" si="13"/>
        <v/>
      </c>
      <c r="AM71" s="3" t="str">
        <f t="shared" ref="AM71:AM131" si="26">IF(ISBLANK(F71),"",IF(F71="男",1,2))</f>
        <v/>
      </c>
      <c r="AN71" s="3" t="str">
        <f t="shared" si="14"/>
        <v/>
      </c>
      <c r="AO71" s="3" t="str">
        <f t="shared" si="15"/>
        <v/>
      </c>
      <c r="AP71" s="3" t="str">
        <f t="shared" si="16"/>
        <v/>
      </c>
      <c r="AQ71" s="1"/>
      <c r="AR71" s="1" t="str">
        <f t="shared" ref="AR71:AR131" si="27">IF(LEN(C71)&gt;6,SUBSTITUTE(C71,"　",""),IF(LEN(C71)=6,C71,IF(LEN(C71)=5,CONCATENATE(C71,"　"),IF(LEN(C71)=4,CONCATENATE(SUBSTITUTE(C71,"　","　　"),"　"),CONCATENATE(SUBSTITUTE(C71,"　","　　　"),"　")))))</f>
        <v>　</v>
      </c>
    </row>
    <row r="72" spans="1:44" ht="24" customHeight="1" x14ac:dyDescent="0.15">
      <c r="A72" s="23">
        <v>66</v>
      </c>
      <c r="B72" s="79"/>
      <c r="C72" s="79"/>
      <c r="D72" s="79"/>
      <c r="E72" s="79"/>
      <c r="F72" s="79"/>
      <c r="G72" s="79"/>
      <c r="H72" s="49"/>
      <c r="I72" s="80"/>
      <c r="J72" s="81"/>
      <c r="K72" s="81"/>
      <c r="L72" s="81"/>
      <c r="M72" s="82"/>
      <c r="N72" s="81"/>
      <c r="O72" s="81"/>
      <c r="P72" s="83" t="str">
        <f t="shared" si="17"/>
        <v/>
      </c>
      <c r="Q72" s="81"/>
      <c r="R72" s="80"/>
      <c r="S72" s="84" t="str">
        <f t="shared" si="18"/>
        <v/>
      </c>
      <c r="T72" s="81"/>
      <c r="U72" s="84" t="str">
        <f t="shared" si="19"/>
        <v/>
      </c>
      <c r="V72" s="62"/>
      <c r="W72" s="85"/>
      <c r="AA72" s="3" t="str">
        <f t="shared" si="20"/>
        <v/>
      </c>
      <c r="AB72" s="38" t="str">
        <f t="shared" si="21"/>
        <v/>
      </c>
      <c r="AC72" s="39" t="str">
        <f>IF($AB72="","",IF('個人種目入力 (みほん)'!$AM72=2,VLOOKUP($AB72,'(種目・作業用)'!$A$22:$D$36,2,FALSE),VLOOKUP($AB72,'(種目・作業用)'!$A$2:$D$21,2,FALSE)))</f>
        <v/>
      </c>
      <c r="AD72" s="39" t="str">
        <f>IF($AB72="","",IF('個人種目入力 (みほん)'!$AM72=2,VLOOKUP($AB72,'(種目・作業用)'!$A$22:$D$36,3,FALSE),VLOOKUP($AB72,'(種目・作業用)'!$A$2:$D$21,3,FALSE)))</f>
        <v/>
      </c>
      <c r="AE72" s="39" t="str">
        <f>IF($AB72="","",IF('個人種目入力 (みほん)'!$AM72=2,VLOOKUP($AB72,'(種目・作業用)'!$A$22:$D$36,4,FALSE),VLOOKUP($AB72,'(種目・作業用)'!$A$2:$D$21,4,FALSE)))</f>
        <v/>
      </c>
      <c r="AF72" s="40" t="str">
        <f t="shared" ref="AF72:AF131" si="28">IF(ISNUMBER(AA72),IF(LEN(I72)=2,CONCATENATE("0",I72,K72,M72),IF(LEN(I72)=1,CONCATENATE("00",I72,K72,M72),CONCATENATE("000",K72,M72))),"")</f>
        <v/>
      </c>
      <c r="AG72" s="3" t="str">
        <f t="shared" ref="AG72:AG131" si="29">IF(AF72="000",AE72,CONCATENATE(AE72," ",AF72))</f>
        <v xml:space="preserve"> </v>
      </c>
      <c r="AH72" s="3" t="str">
        <f t="shared" si="22"/>
        <v/>
      </c>
      <c r="AI72" s="3" t="str">
        <f t="shared" si="23"/>
        <v/>
      </c>
      <c r="AJ72" s="3" t="str">
        <f t="shared" si="24"/>
        <v/>
      </c>
      <c r="AK72" s="41" t="str">
        <f t="shared" si="25"/>
        <v/>
      </c>
      <c r="AL72" s="3" t="str">
        <f t="shared" ref="AL72:AL131" si="30">IF(ISNUMBER(AH72),$AL$4,"")</f>
        <v/>
      </c>
      <c r="AM72" s="3" t="str">
        <f t="shared" si="26"/>
        <v/>
      </c>
      <c r="AN72" s="3" t="str">
        <f t="shared" ref="AN72:AN131" si="31">IF(W72="","",W72)</f>
        <v/>
      </c>
      <c r="AO72" s="3" t="str">
        <f t="shared" ref="AO72:AO131" si="32">IF(ISNUMBER(AH72),$AJ$4,"")</f>
        <v/>
      </c>
      <c r="AP72" s="3" t="str">
        <f t="shared" ref="AP72:AP131" si="33">IF(ISBLANK(G72),"",G72)</f>
        <v/>
      </c>
      <c r="AQ72" s="1"/>
      <c r="AR72" s="1" t="str">
        <f t="shared" si="27"/>
        <v>　</v>
      </c>
    </row>
    <row r="73" spans="1:44" ht="24" customHeight="1" x14ac:dyDescent="0.15">
      <c r="A73" s="23">
        <v>67</v>
      </c>
      <c r="B73" s="79"/>
      <c r="C73" s="79"/>
      <c r="D73" s="79"/>
      <c r="E73" s="79"/>
      <c r="F73" s="79"/>
      <c r="G73" s="79"/>
      <c r="H73" s="49"/>
      <c r="I73" s="80"/>
      <c r="J73" s="81"/>
      <c r="K73" s="81"/>
      <c r="L73" s="81"/>
      <c r="M73" s="82"/>
      <c r="N73" s="81"/>
      <c r="O73" s="81"/>
      <c r="P73" s="83" t="str">
        <f t="shared" si="17"/>
        <v/>
      </c>
      <c r="Q73" s="81"/>
      <c r="R73" s="80"/>
      <c r="S73" s="84" t="str">
        <f t="shared" si="18"/>
        <v/>
      </c>
      <c r="T73" s="81"/>
      <c r="U73" s="84" t="str">
        <f t="shared" si="19"/>
        <v/>
      </c>
      <c r="V73" s="62"/>
      <c r="W73" s="85"/>
      <c r="AA73" s="3" t="str">
        <f t="shared" si="20"/>
        <v/>
      </c>
      <c r="AB73" s="38" t="str">
        <f t="shared" si="21"/>
        <v/>
      </c>
      <c r="AC73" s="39" t="str">
        <f>IF($AB73="","",IF('個人種目入力 (みほん)'!$AM73=2,VLOOKUP($AB73,'(種目・作業用)'!$A$22:$D$36,2,FALSE),VLOOKUP($AB73,'(種目・作業用)'!$A$2:$D$21,2,FALSE)))</f>
        <v/>
      </c>
      <c r="AD73" s="39" t="str">
        <f>IF($AB73="","",IF('個人種目入力 (みほん)'!$AM73=2,VLOOKUP($AB73,'(種目・作業用)'!$A$22:$D$36,3,FALSE),VLOOKUP($AB73,'(種目・作業用)'!$A$2:$D$21,3,FALSE)))</f>
        <v/>
      </c>
      <c r="AE73" s="39" t="str">
        <f>IF($AB73="","",IF('個人種目入力 (みほん)'!$AM73=2,VLOOKUP($AB73,'(種目・作業用)'!$A$22:$D$36,4,FALSE),VLOOKUP($AB73,'(種目・作業用)'!$A$2:$D$21,4,FALSE)))</f>
        <v/>
      </c>
      <c r="AF73" s="40" t="str">
        <f t="shared" si="28"/>
        <v/>
      </c>
      <c r="AG73" s="3" t="str">
        <f t="shared" si="29"/>
        <v xml:space="preserve"> </v>
      </c>
      <c r="AH73" s="3" t="str">
        <f t="shared" si="22"/>
        <v/>
      </c>
      <c r="AI73" s="3" t="str">
        <f t="shared" si="23"/>
        <v/>
      </c>
      <c r="AJ73" s="3" t="str">
        <f t="shared" si="24"/>
        <v/>
      </c>
      <c r="AK73" s="41" t="str">
        <f t="shared" si="25"/>
        <v/>
      </c>
      <c r="AL73" s="3" t="str">
        <f t="shared" si="30"/>
        <v/>
      </c>
      <c r="AM73" s="3" t="str">
        <f t="shared" si="26"/>
        <v/>
      </c>
      <c r="AN73" s="3" t="str">
        <f t="shared" si="31"/>
        <v/>
      </c>
      <c r="AO73" s="3" t="str">
        <f t="shared" si="32"/>
        <v/>
      </c>
      <c r="AP73" s="3" t="str">
        <f t="shared" si="33"/>
        <v/>
      </c>
      <c r="AQ73" s="1"/>
      <c r="AR73" s="1" t="str">
        <f t="shared" si="27"/>
        <v>　</v>
      </c>
    </row>
    <row r="74" spans="1:44" ht="24" customHeight="1" x14ac:dyDescent="0.15">
      <c r="A74" s="23">
        <v>68</v>
      </c>
      <c r="B74" s="79"/>
      <c r="C74" s="79"/>
      <c r="D74" s="79"/>
      <c r="E74" s="79"/>
      <c r="F74" s="79"/>
      <c r="G74" s="79"/>
      <c r="H74" s="49"/>
      <c r="I74" s="80"/>
      <c r="J74" s="81"/>
      <c r="K74" s="81"/>
      <c r="L74" s="81"/>
      <c r="M74" s="82"/>
      <c r="N74" s="81"/>
      <c r="O74" s="81"/>
      <c r="P74" s="83" t="str">
        <f t="shared" si="17"/>
        <v/>
      </c>
      <c r="Q74" s="81"/>
      <c r="R74" s="80"/>
      <c r="S74" s="84" t="str">
        <f t="shared" si="18"/>
        <v/>
      </c>
      <c r="T74" s="81"/>
      <c r="U74" s="84" t="str">
        <f t="shared" si="19"/>
        <v/>
      </c>
      <c r="V74" s="62"/>
      <c r="W74" s="85"/>
      <c r="AA74" s="3" t="str">
        <f t="shared" si="20"/>
        <v/>
      </c>
      <c r="AB74" s="38" t="str">
        <f t="shared" si="21"/>
        <v/>
      </c>
      <c r="AC74" s="39" t="str">
        <f>IF($AB74="","",IF('個人種目入力 (みほん)'!$AM74=2,VLOOKUP($AB74,'(種目・作業用)'!$A$22:$D$36,2,FALSE),VLOOKUP($AB74,'(種目・作業用)'!$A$2:$D$21,2,FALSE)))</f>
        <v/>
      </c>
      <c r="AD74" s="39" t="str">
        <f>IF($AB74="","",IF('個人種目入力 (みほん)'!$AM74=2,VLOOKUP($AB74,'(種目・作業用)'!$A$22:$D$36,3,FALSE),VLOOKUP($AB74,'(種目・作業用)'!$A$2:$D$21,3,FALSE)))</f>
        <v/>
      </c>
      <c r="AE74" s="39" t="str">
        <f>IF($AB74="","",IF('個人種目入力 (みほん)'!$AM74=2,VLOOKUP($AB74,'(種目・作業用)'!$A$22:$D$36,4,FALSE),VLOOKUP($AB74,'(種目・作業用)'!$A$2:$D$21,4,FALSE)))</f>
        <v/>
      </c>
      <c r="AF74" s="40" t="str">
        <f t="shared" si="28"/>
        <v/>
      </c>
      <c r="AG74" s="3" t="str">
        <f t="shared" si="29"/>
        <v xml:space="preserve"> </v>
      </c>
      <c r="AH74" s="3" t="str">
        <f t="shared" si="22"/>
        <v/>
      </c>
      <c r="AI74" s="3" t="str">
        <f t="shared" si="23"/>
        <v/>
      </c>
      <c r="AJ74" s="3" t="str">
        <f t="shared" si="24"/>
        <v/>
      </c>
      <c r="AK74" s="41" t="str">
        <f t="shared" si="25"/>
        <v/>
      </c>
      <c r="AL74" s="3" t="str">
        <f t="shared" si="30"/>
        <v/>
      </c>
      <c r="AM74" s="3" t="str">
        <f t="shared" si="26"/>
        <v/>
      </c>
      <c r="AN74" s="3" t="str">
        <f t="shared" si="31"/>
        <v/>
      </c>
      <c r="AO74" s="3" t="str">
        <f t="shared" si="32"/>
        <v/>
      </c>
      <c r="AP74" s="3" t="str">
        <f t="shared" si="33"/>
        <v/>
      </c>
      <c r="AQ74" s="1"/>
      <c r="AR74" s="1" t="str">
        <f t="shared" si="27"/>
        <v>　</v>
      </c>
    </row>
    <row r="75" spans="1:44" ht="24" customHeight="1" x14ac:dyDescent="0.15">
      <c r="A75" s="23">
        <v>69</v>
      </c>
      <c r="B75" s="79"/>
      <c r="C75" s="79"/>
      <c r="D75" s="79"/>
      <c r="E75" s="79"/>
      <c r="F75" s="79"/>
      <c r="G75" s="79"/>
      <c r="H75" s="49"/>
      <c r="I75" s="80"/>
      <c r="J75" s="81"/>
      <c r="K75" s="81"/>
      <c r="L75" s="81"/>
      <c r="M75" s="82"/>
      <c r="N75" s="81"/>
      <c r="O75" s="81"/>
      <c r="P75" s="83" t="str">
        <f t="shared" si="17"/>
        <v/>
      </c>
      <c r="Q75" s="81"/>
      <c r="R75" s="80"/>
      <c r="S75" s="84" t="str">
        <f t="shared" si="18"/>
        <v/>
      </c>
      <c r="T75" s="81"/>
      <c r="U75" s="84" t="str">
        <f t="shared" si="19"/>
        <v/>
      </c>
      <c r="V75" s="62"/>
      <c r="W75" s="85"/>
      <c r="AA75" s="3" t="str">
        <f t="shared" si="20"/>
        <v/>
      </c>
      <c r="AB75" s="38" t="str">
        <f t="shared" si="21"/>
        <v/>
      </c>
      <c r="AC75" s="39" t="str">
        <f>IF($AB75="","",IF('個人種目入力 (みほん)'!$AM75=2,VLOOKUP($AB75,'(種目・作業用)'!$A$22:$D$36,2,FALSE),VLOOKUP($AB75,'(種目・作業用)'!$A$2:$D$21,2,FALSE)))</f>
        <v/>
      </c>
      <c r="AD75" s="39" t="str">
        <f>IF($AB75="","",IF('個人種目入力 (みほん)'!$AM75=2,VLOOKUP($AB75,'(種目・作業用)'!$A$22:$D$36,3,FALSE),VLOOKUP($AB75,'(種目・作業用)'!$A$2:$D$21,3,FALSE)))</f>
        <v/>
      </c>
      <c r="AE75" s="39" t="str">
        <f>IF($AB75="","",IF('個人種目入力 (みほん)'!$AM75=2,VLOOKUP($AB75,'(種目・作業用)'!$A$22:$D$36,4,FALSE),VLOOKUP($AB75,'(種目・作業用)'!$A$2:$D$21,4,FALSE)))</f>
        <v/>
      </c>
      <c r="AF75" s="40" t="str">
        <f t="shared" si="28"/>
        <v/>
      </c>
      <c r="AG75" s="3" t="str">
        <f t="shared" si="29"/>
        <v xml:space="preserve"> </v>
      </c>
      <c r="AH75" s="3" t="str">
        <f t="shared" si="22"/>
        <v/>
      </c>
      <c r="AI75" s="3" t="str">
        <f t="shared" si="23"/>
        <v/>
      </c>
      <c r="AJ75" s="3" t="str">
        <f t="shared" si="24"/>
        <v/>
      </c>
      <c r="AK75" s="41" t="str">
        <f t="shared" si="25"/>
        <v/>
      </c>
      <c r="AL75" s="3" t="str">
        <f t="shared" si="30"/>
        <v/>
      </c>
      <c r="AM75" s="3" t="str">
        <f t="shared" si="26"/>
        <v/>
      </c>
      <c r="AN75" s="3" t="str">
        <f t="shared" si="31"/>
        <v/>
      </c>
      <c r="AO75" s="3" t="str">
        <f t="shared" si="32"/>
        <v/>
      </c>
      <c r="AP75" s="3" t="str">
        <f t="shared" si="33"/>
        <v/>
      </c>
      <c r="AQ75" s="1"/>
      <c r="AR75" s="1" t="str">
        <f t="shared" si="27"/>
        <v>　</v>
      </c>
    </row>
    <row r="76" spans="1:44" ht="24" customHeight="1" x14ac:dyDescent="0.15">
      <c r="A76" s="23">
        <v>70</v>
      </c>
      <c r="B76" s="79"/>
      <c r="C76" s="79"/>
      <c r="D76" s="79"/>
      <c r="E76" s="79"/>
      <c r="F76" s="79"/>
      <c r="G76" s="79"/>
      <c r="H76" s="49"/>
      <c r="I76" s="80"/>
      <c r="J76" s="81"/>
      <c r="K76" s="81"/>
      <c r="L76" s="81"/>
      <c r="M76" s="82"/>
      <c r="N76" s="81"/>
      <c r="O76" s="81"/>
      <c r="P76" s="83" t="str">
        <f t="shared" si="17"/>
        <v/>
      </c>
      <c r="Q76" s="81"/>
      <c r="R76" s="80"/>
      <c r="S76" s="84" t="str">
        <f t="shared" si="18"/>
        <v/>
      </c>
      <c r="T76" s="81"/>
      <c r="U76" s="84" t="str">
        <f t="shared" si="19"/>
        <v/>
      </c>
      <c r="V76" s="62"/>
      <c r="W76" s="85"/>
      <c r="AA76" s="3" t="str">
        <f t="shared" si="20"/>
        <v/>
      </c>
      <c r="AB76" s="38" t="str">
        <f t="shared" si="21"/>
        <v/>
      </c>
      <c r="AC76" s="39" t="str">
        <f>IF($AB76="","",IF('個人種目入力 (みほん)'!$AM76=2,VLOOKUP($AB76,'(種目・作業用)'!$A$22:$D$36,2,FALSE),VLOOKUP($AB76,'(種目・作業用)'!$A$2:$D$21,2,FALSE)))</f>
        <v/>
      </c>
      <c r="AD76" s="39" t="str">
        <f>IF($AB76="","",IF('個人種目入力 (みほん)'!$AM76=2,VLOOKUP($AB76,'(種目・作業用)'!$A$22:$D$36,3,FALSE),VLOOKUP($AB76,'(種目・作業用)'!$A$2:$D$21,3,FALSE)))</f>
        <v/>
      </c>
      <c r="AE76" s="39" t="str">
        <f>IF($AB76="","",IF('個人種目入力 (みほん)'!$AM76=2,VLOOKUP($AB76,'(種目・作業用)'!$A$22:$D$36,4,FALSE),VLOOKUP($AB76,'(種目・作業用)'!$A$2:$D$21,4,FALSE)))</f>
        <v/>
      </c>
      <c r="AF76" s="40" t="str">
        <f t="shared" si="28"/>
        <v/>
      </c>
      <c r="AG76" s="3" t="str">
        <f t="shared" si="29"/>
        <v xml:space="preserve"> </v>
      </c>
      <c r="AH76" s="3" t="str">
        <f t="shared" si="22"/>
        <v/>
      </c>
      <c r="AI76" s="3" t="str">
        <f t="shared" si="23"/>
        <v/>
      </c>
      <c r="AJ76" s="3" t="str">
        <f t="shared" si="24"/>
        <v/>
      </c>
      <c r="AK76" s="41" t="str">
        <f t="shared" si="25"/>
        <v/>
      </c>
      <c r="AL76" s="3" t="str">
        <f t="shared" si="30"/>
        <v/>
      </c>
      <c r="AM76" s="3" t="str">
        <f t="shared" si="26"/>
        <v/>
      </c>
      <c r="AN76" s="3" t="str">
        <f t="shared" si="31"/>
        <v/>
      </c>
      <c r="AO76" s="3" t="str">
        <f t="shared" si="32"/>
        <v/>
      </c>
      <c r="AP76" s="3" t="str">
        <f t="shared" si="33"/>
        <v/>
      </c>
      <c r="AQ76" s="1"/>
      <c r="AR76" s="1" t="str">
        <f t="shared" si="27"/>
        <v>　</v>
      </c>
    </row>
    <row r="77" spans="1:44" ht="24" customHeight="1" x14ac:dyDescent="0.15">
      <c r="A77" s="23">
        <v>71</v>
      </c>
      <c r="B77" s="79"/>
      <c r="C77" s="79"/>
      <c r="D77" s="79"/>
      <c r="E77" s="79"/>
      <c r="F77" s="79"/>
      <c r="G77" s="79"/>
      <c r="H77" s="49"/>
      <c r="I77" s="80"/>
      <c r="J77" s="81"/>
      <c r="K77" s="81"/>
      <c r="L77" s="81"/>
      <c r="M77" s="82"/>
      <c r="N77" s="81"/>
      <c r="O77" s="81"/>
      <c r="P77" s="83" t="str">
        <f t="shared" si="17"/>
        <v/>
      </c>
      <c r="Q77" s="81"/>
      <c r="R77" s="80"/>
      <c r="S77" s="84" t="str">
        <f t="shared" si="18"/>
        <v/>
      </c>
      <c r="T77" s="81"/>
      <c r="U77" s="84" t="str">
        <f t="shared" si="19"/>
        <v/>
      </c>
      <c r="V77" s="62"/>
      <c r="W77" s="85"/>
      <c r="AA77" s="3" t="str">
        <f t="shared" si="20"/>
        <v/>
      </c>
      <c r="AB77" s="38" t="str">
        <f t="shared" si="21"/>
        <v/>
      </c>
      <c r="AC77" s="39" t="str">
        <f>IF($AB77="","",IF('個人種目入力 (みほん)'!$AM77=2,VLOOKUP($AB77,'(種目・作業用)'!$A$22:$D$36,2,FALSE),VLOOKUP($AB77,'(種目・作業用)'!$A$2:$D$21,2,FALSE)))</f>
        <v/>
      </c>
      <c r="AD77" s="39" t="str">
        <f>IF($AB77="","",IF('個人種目入力 (みほん)'!$AM77=2,VLOOKUP($AB77,'(種目・作業用)'!$A$22:$D$36,3,FALSE),VLOOKUP($AB77,'(種目・作業用)'!$A$2:$D$21,3,FALSE)))</f>
        <v/>
      </c>
      <c r="AE77" s="39" t="str">
        <f>IF($AB77="","",IF('個人種目入力 (みほん)'!$AM77=2,VLOOKUP($AB77,'(種目・作業用)'!$A$22:$D$36,4,FALSE),VLOOKUP($AB77,'(種目・作業用)'!$A$2:$D$21,4,FALSE)))</f>
        <v/>
      </c>
      <c r="AF77" s="40" t="str">
        <f t="shared" si="28"/>
        <v/>
      </c>
      <c r="AG77" s="3" t="str">
        <f t="shared" si="29"/>
        <v xml:space="preserve"> </v>
      </c>
      <c r="AH77" s="3" t="str">
        <f t="shared" si="22"/>
        <v/>
      </c>
      <c r="AI77" s="3" t="str">
        <f t="shared" si="23"/>
        <v/>
      </c>
      <c r="AJ77" s="3" t="str">
        <f t="shared" si="24"/>
        <v/>
      </c>
      <c r="AK77" s="41" t="str">
        <f t="shared" si="25"/>
        <v/>
      </c>
      <c r="AL77" s="3" t="str">
        <f t="shared" si="30"/>
        <v/>
      </c>
      <c r="AM77" s="3" t="str">
        <f t="shared" si="26"/>
        <v/>
      </c>
      <c r="AN77" s="3" t="str">
        <f t="shared" si="31"/>
        <v/>
      </c>
      <c r="AO77" s="3" t="str">
        <f t="shared" si="32"/>
        <v/>
      </c>
      <c r="AP77" s="3" t="str">
        <f t="shared" si="33"/>
        <v/>
      </c>
      <c r="AQ77" s="1"/>
      <c r="AR77" s="1" t="str">
        <f t="shared" si="27"/>
        <v>　</v>
      </c>
    </row>
    <row r="78" spans="1:44" ht="24" customHeight="1" x14ac:dyDescent="0.15">
      <c r="A78" s="23">
        <v>72</v>
      </c>
      <c r="B78" s="79"/>
      <c r="C78" s="79"/>
      <c r="D78" s="79"/>
      <c r="E78" s="79"/>
      <c r="F78" s="79"/>
      <c r="G78" s="79"/>
      <c r="H78" s="49"/>
      <c r="I78" s="80"/>
      <c r="J78" s="81"/>
      <c r="K78" s="81"/>
      <c r="L78" s="81"/>
      <c r="M78" s="82"/>
      <c r="N78" s="81"/>
      <c r="O78" s="81"/>
      <c r="P78" s="83" t="str">
        <f t="shared" si="17"/>
        <v/>
      </c>
      <c r="Q78" s="81"/>
      <c r="R78" s="80"/>
      <c r="S78" s="84" t="str">
        <f t="shared" si="18"/>
        <v/>
      </c>
      <c r="T78" s="81"/>
      <c r="U78" s="84" t="str">
        <f t="shared" si="19"/>
        <v/>
      </c>
      <c r="V78" s="62"/>
      <c r="W78" s="85"/>
      <c r="AA78" s="3" t="str">
        <f t="shared" si="20"/>
        <v/>
      </c>
      <c r="AB78" s="38" t="str">
        <f t="shared" si="21"/>
        <v/>
      </c>
      <c r="AC78" s="39" t="str">
        <f>IF($AB78="","",IF('個人種目入力 (みほん)'!$AM78=2,VLOOKUP($AB78,'(種目・作業用)'!$A$22:$D$36,2,FALSE),VLOOKUP($AB78,'(種目・作業用)'!$A$2:$D$21,2,FALSE)))</f>
        <v/>
      </c>
      <c r="AD78" s="39" t="str">
        <f>IF($AB78="","",IF('個人種目入力 (みほん)'!$AM78=2,VLOOKUP($AB78,'(種目・作業用)'!$A$22:$D$36,3,FALSE),VLOOKUP($AB78,'(種目・作業用)'!$A$2:$D$21,3,FALSE)))</f>
        <v/>
      </c>
      <c r="AE78" s="39" t="str">
        <f>IF($AB78="","",IF('個人種目入力 (みほん)'!$AM78=2,VLOOKUP($AB78,'(種目・作業用)'!$A$22:$D$36,4,FALSE),VLOOKUP($AB78,'(種目・作業用)'!$A$2:$D$21,4,FALSE)))</f>
        <v/>
      </c>
      <c r="AF78" s="40" t="str">
        <f t="shared" si="28"/>
        <v/>
      </c>
      <c r="AG78" s="3" t="str">
        <f t="shared" si="29"/>
        <v xml:space="preserve"> </v>
      </c>
      <c r="AH78" s="3" t="str">
        <f t="shared" si="22"/>
        <v/>
      </c>
      <c r="AI78" s="3" t="str">
        <f t="shared" si="23"/>
        <v/>
      </c>
      <c r="AJ78" s="3" t="str">
        <f t="shared" si="24"/>
        <v/>
      </c>
      <c r="AK78" s="41" t="str">
        <f t="shared" si="25"/>
        <v/>
      </c>
      <c r="AL78" s="3" t="str">
        <f t="shared" si="30"/>
        <v/>
      </c>
      <c r="AM78" s="3" t="str">
        <f t="shared" si="26"/>
        <v/>
      </c>
      <c r="AN78" s="3" t="str">
        <f t="shared" si="31"/>
        <v/>
      </c>
      <c r="AO78" s="3" t="str">
        <f t="shared" si="32"/>
        <v/>
      </c>
      <c r="AP78" s="3" t="str">
        <f t="shared" si="33"/>
        <v/>
      </c>
      <c r="AQ78" s="1"/>
      <c r="AR78" s="1" t="str">
        <f t="shared" si="27"/>
        <v>　</v>
      </c>
    </row>
    <row r="79" spans="1:44" ht="24" customHeight="1" x14ac:dyDescent="0.15">
      <c r="A79" s="23">
        <v>73</v>
      </c>
      <c r="B79" s="79"/>
      <c r="C79" s="79"/>
      <c r="D79" s="79"/>
      <c r="E79" s="79"/>
      <c r="F79" s="79"/>
      <c r="G79" s="79"/>
      <c r="H79" s="49"/>
      <c r="I79" s="80"/>
      <c r="J79" s="81"/>
      <c r="K79" s="81"/>
      <c r="L79" s="81"/>
      <c r="M79" s="82"/>
      <c r="N79" s="81"/>
      <c r="O79" s="81"/>
      <c r="P79" s="83" t="str">
        <f t="shared" si="17"/>
        <v/>
      </c>
      <c r="Q79" s="81"/>
      <c r="R79" s="80"/>
      <c r="S79" s="84" t="str">
        <f t="shared" si="18"/>
        <v/>
      </c>
      <c r="T79" s="81"/>
      <c r="U79" s="84" t="str">
        <f t="shared" si="19"/>
        <v/>
      </c>
      <c r="V79" s="62"/>
      <c r="W79" s="85"/>
      <c r="AA79" s="3" t="str">
        <f t="shared" si="20"/>
        <v/>
      </c>
      <c r="AB79" s="38" t="str">
        <f t="shared" si="21"/>
        <v/>
      </c>
      <c r="AC79" s="39" t="str">
        <f>IF($AB79="","",IF('個人種目入力 (みほん)'!$AM79=2,VLOOKUP($AB79,'(種目・作業用)'!$A$22:$D$36,2,FALSE),VLOOKUP($AB79,'(種目・作業用)'!$A$2:$D$21,2,FALSE)))</f>
        <v/>
      </c>
      <c r="AD79" s="39" t="str">
        <f>IF($AB79="","",IF('個人種目入力 (みほん)'!$AM79=2,VLOOKUP($AB79,'(種目・作業用)'!$A$22:$D$36,3,FALSE),VLOOKUP($AB79,'(種目・作業用)'!$A$2:$D$21,3,FALSE)))</f>
        <v/>
      </c>
      <c r="AE79" s="39" t="str">
        <f>IF($AB79="","",IF('個人種目入力 (みほん)'!$AM79=2,VLOOKUP($AB79,'(種目・作業用)'!$A$22:$D$36,4,FALSE),VLOOKUP($AB79,'(種目・作業用)'!$A$2:$D$21,4,FALSE)))</f>
        <v/>
      </c>
      <c r="AF79" s="40" t="str">
        <f t="shared" si="28"/>
        <v/>
      </c>
      <c r="AG79" s="3" t="str">
        <f t="shared" si="29"/>
        <v xml:space="preserve"> </v>
      </c>
      <c r="AH79" s="3" t="str">
        <f t="shared" si="22"/>
        <v/>
      </c>
      <c r="AI79" s="3" t="str">
        <f t="shared" si="23"/>
        <v/>
      </c>
      <c r="AJ79" s="3" t="str">
        <f t="shared" si="24"/>
        <v/>
      </c>
      <c r="AK79" s="41" t="str">
        <f t="shared" si="25"/>
        <v/>
      </c>
      <c r="AL79" s="3" t="str">
        <f t="shared" si="30"/>
        <v/>
      </c>
      <c r="AM79" s="3" t="str">
        <f t="shared" si="26"/>
        <v/>
      </c>
      <c r="AN79" s="3" t="str">
        <f t="shared" si="31"/>
        <v/>
      </c>
      <c r="AO79" s="3" t="str">
        <f t="shared" si="32"/>
        <v/>
      </c>
      <c r="AP79" s="3" t="str">
        <f t="shared" si="33"/>
        <v/>
      </c>
      <c r="AQ79" s="1"/>
      <c r="AR79" s="1" t="str">
        <f t="shared" si="27"/>
        <v>　</v>
      </c>
    </row>
    <row r="80" spans="1:44" ht="24" customHeight="1" x14ac:dyDescent="0.15">
      <c r="A80" s="23">
        <v>74</v>
      </c>
      <c r="B80" s="79"/>
      <c r="C80" s="79"/>
      <c r="D80" s="79"/>
      <c r="E80" s="79"/>
      <c r="F80" s="79"/>
      <c r="G80" s="79"/>
      <c r="H80" s="49"/>
      <c r="I80" s="80"/>
      <c r="J80" s="81"/>
      <c r="K80" s="81"/>
      <c r="L80" s="81"/>
      <c r="M80" s="82"/>
      <c r="N80" s="81"/>
      <c r="O80" s="81"/>
      <c r="P80" s="83" t="str">
        <f t="shared" si="17"/>
        <v/>
      </c>
      <c r="Q80" s="81"/>
      <c r="R80" s="80"/>
      <c r="S80" s="84" t="str">
        <f t="shared" si="18"/>
        <v/>
      </c>
      <c r="T80" s="81"/>
      <c r="U80" s="84" t="str">
        <f t="shared" si="19"/>
        <v/>
      </c>
      <c r="V80" s="62"/>
      <c r="W80" s="85"/>
      <c r="AA80" s="3" t="str">
        <f t="shared" si="20"/>
        <v/>
      </c>
      <c r="AB80" s="38" t="str">
        <f t="shared" si="21"/>
        <v/>
      </c>
      <c r="AC80" s="39" t="str">
        <f>IF($AB80="","",IF('個人種目入力 (みほん)'!$AM80=2,VLOOKUP($AB80,'(種目・作業用)'!$A$22:$D$36,2,FALSE),VLOOKUP($AB80,'(種目・作業用)'!$A$2:$D$21,2,FALSE)))</f>
        <v/>
      </c>
      <c r="AD80" s="39" t="str">
        <f>IF($AB80="","",IF('個人種目入力 (みほん)'!$AM80=2,VLOOKUP($AB80,'(種目・作業用)'!$A$22:$D$36,3,FALSE),VLOOKUP($AB80,'(種目・作業用)'!$A$2:$D$21,3,FALSE)))</f>
        <v/>
      </c>
      <c r="AE80" s="39" t="str">
        <f>IF($AB80="","",IF('個人種目入力 (みほん)'!$AM80=2,VLOOKUP($AB80,'(種目・作業用)'!$A$22:$D$36,4,FALSE),VLOOKUP($AB80,'(種目・作業用)'!$A$2:$D$21,4,FALSE)))</f>
        <v/>
      </c>
      <c r="AF80" s="40" t="str">
        <f t="shared" si="28"/>
        <v/>
      </c>
      <c r="AG80" s="3" t="str">
        <f t="shared" si="29"/>
        <v xml:space="preserve"> </v>
      </c>
      <c r="AH80" s="3" t="str">
        <f t="shared" si="22"/>
        <v/>
      </c>
      <c r="AI80" s="3" t="str">
        <f t="shared" si="23"/>
        <v/>
      </c>
      <c r="AJ80" s="3" t="str">
        <f t="shared" si="24"/>
        <v/>
      </c>
      <c r="AK80" s="41" t="str">
        <f t="shared" si="25"/>
        <v/>
      </c>
      <c r="AL80" s="3" t="str">
        <f t="shared" si="30"/>
        <v/>
      </c>
      <c r="AM80" s="3" t="str">
        <f t="shared" si="26"/>
        <v/>
      </c>
      <c r="AN80" s="3" t="str">
        <f t="shared" si="31"/>
        <v/>
      </c>
      <c r="AO80" s="3" t="str">
        <f t="shared" si="32"/>
        <v/>
      </c>
      <c r="AP80" s="3" t="str">
        <f t="shared" si="33"/>
        <v/>
      </c>
      <c r="AQ80" s="1"/>
      <c r="AR80" s="1" t="str">
        <f t="shared" si="27"/>
        <v>　</v>
      </c>
    </row>
    <row r="81" spans="1:44" ht="24" customHeight="1" x14ac:dyDescent="0.15">
      <c r="A81" s="23">
        <v>75</v>
      </c>
      <c r="B81" s="79"/>
      <c r="C81" s="79"/>
      <c r="D81" s="79"/>
      <c r="E81" s="79"/>
      <c r="F81" s="79"/>
      <c r="G81" s="79"/>
      <c r="H81" s="49"/>
      <c r="I81" s="80"/>
      <c r="J81" s="81"/>
      <c r="K81" s="81"/>
      <c r="L81" s="81"/>
      <c r="M81" s="82"/>
      <c r="N81" s="81"/>
      <c r="O81" s="81"/>
      <c r="P81" s="83" t="str">
        <f t="shared" si="17"/>
        <v/>
      </c>
      <c r="Q81" s="81"/>
      <c r="R81" s="80"/>
      <c r="S81" s="84" t="str">
        <f t="shared" si="18"/>
        <v/>
      </c>
      <c r="T81" s="81"/>
      <c r="U81" s="84" t="str">
        <f t="shared" si="19"/>
        <v/>
      </c>
      <c r="V81" s="62"/>
      <c r="W81" s="85"/>
      <c r="AA81" s="3" t="str">
        <f t="shared" si="20"/>
        <v/>
      </c>
      <c r="AB81" s="38" t="str">
        <f t="shared" si="21"/>
        <v/>
      </c>
      <c r="AC81" s="39" t="str">
        <f>IF($AB81="","",IF('個人種目入力 (みほん)'!$AM81=2,VLOOKUP($AB81,'(種目・作業用)'!$A$22:$D$36,2,FALSE),VLOOKUP($AB81,'(種目・作業用)'!$A$2:$D$21,2,FALSE)))</f>
        <v/>
      </c>
      <c r="AD81" s="39" t="str">
        <f>IF($AB81="","",IF('個人種目入力 (みほん)'!$AM81=2,VLOOKUP($AB81,'(種目・作業用)'!$A$22:$D$36,3,FALSE),VLOOKUP($AB81,'(種目・作業用)'!$A$2:$D$21,3,FALSE)))</f>
        <v/>
      </c>
      <c r="AE81" s="39" t="str">
        <f>IF($AB81="","",IF('個人種目入力 (みほん)'!$AM81=2,VLOOKUP($AB81,'(種目・作業用)'!$A$22:$D$36,4,FALSE),VLOOKUP($AB81,'(種目・作業用)'!$A$2:$D$21,4,FALSE)))</f>
        <v/>
      </c>
      <c r="AF81" s="40" t="str">
        <f t="shared" si="28"/>
        <v/>
      </c>
      <c r="AG81" s="3" t="str">
        <f t="shared" si="29"/>
        <v xml:space="preserve"> </v>
      </c>
      <c r="AH81" s="3" t="str">
        <f t="shared" si="22"/>
        <v/>
      </c>
      <c r="AI81" s="3" t="str">
        <f t="shared" si="23"/>
        <v/>
      </c>
      <c r="AJ81" s="3" t="str">
        <f t="shared" si="24"/>
        <v/>
      </c>
      <c r="AK81" s="41" t="str">
        <f t="shared" si="25"/>
        <v/>
      </c>
      <c r="AL81" s="3" t="str">
        <f t="shared" si="30"/>
        <v/>
      </c>
      <c r="AM81" s="3" t="str">
        <f t="shared" si="26"/>
        <v/>
      </c>
      <c r="AN81" s="3" t="str">
        <f t="shared" si="31"/>
        <v/>
      </c>
      <c r="AO81" s="3" t="str">
        <f t="shared" si="32"/>
        <v/>
      </c>
      <c r="AP81" s="3" t="str">
        <f t="shared" si="33"/>
        <v/>
      </c>
      <c r="AQ81" s="1"/>
      <c r="AR81" s="1" t="str">
        <f t="shared" si="27"/>
        <v>　</v>
      </c>
    </row>
    <row r="82" spans="1:44" ht="24" customHeight="1" x14ac:dyDescent="0.15">
      <c r="A82" s="23">
        <v>76</v>
      </c>
      <c r="B82" s="79"/>
      <c r="C82" s="79"/>
      <c r="D82" s="79"/>
      <c r="E82" s="79"/>
      <c r="F82" s="79"/>
      <c r="G82" s="79"/>
      <c r="H82" s="49"/>
      <c r="I82" s="80"/>
      <c r="J82" s="81"/>
      <c r="K82" s="81"/>
      <c r="L82" s="81"/>
      <c r="M82" s="82"/>
      <c r="N82" s="81"/>
      <c r="O82" s="81"/>
      <c r="P82" s="83" t="str">
        <f t="shared" si="17"/>
        <v/>
      </c>
      <c r="Q82" s="81"/>
      <c r="R82" s="80"/>
      <c r="S82" s="84" t="str">
        <f t="shared" si="18"/>
        <v/>
      </c>
      <c r="T82" s="81"/>
      <c r="U82" s="84" t="str">
        <f t="shared" si="19"/>
        <v/>
      </c>
      <c r="V82" s="62"/>
      <c r="W82" s="86"/>
      <c r="AA82" s="3" t="str">
        <f t="shared" si="20"/>
        <v/>
      </c>
      <c r="AB82" s="38" t="str">
        <f t="shared" si="21"/>
        <v/>
      </c>
      <c r="AC82" s="39" t="str">
        <f>IF($AB82="","",IF('個人種目入力 (みほん)'!$AM82=2,VLOOKUP($AB82,'(種目・作業用)'!$A$22:$D$36,2,FALSE),VLOOKUP($AB82,'(種目・作業用)'!$A$2:$D$21,2,FALSE)))</f>
        <v/>
      </c>
      <c r="AD82" s="39" t="str">
        <f>IF($AB82="","",IF('個人種目入力 (みほん)'!$AM82=2,VLOOKUP($AB82,'(種目・作業用)'!$A$22:$D$36,3,FALSE),VLOOKUP($AB82,'(種目・作業用)'!$A$2:$D$21,3,FALSE)))</f>
        <v/>
      </c>
      <c r="AE82" s="39" t="str">
        <f>IF($AB82="","",IF('個人種目入力 (みほん)'!$AM82=2,VLOOKUP($AB82,'(種目・作業用)'!$A$22:$D$36,4,FALSE),VLOOKUP($AB82,'(種目・作業用)'!$A$2:$D$21,4,FALSE)))</f>
        <v/>
      </c>
      <c r="AF82" s="40" t="str">
        <f t="shared" si="28"/>
        <v/>
      </c>
      <c r="AG82" s="3" t="str">
        <f t="shared" si="29"/>
        <v xml:space="preserve"> </v>
      </c>
      <c r="AH82" s="3" t="str">
        <f t="shared" si="22"/>
        <v/>
      </c>
      <c r="AI82" s="3" t="str">
        <f t="shared" si="23"/>
        <v/>
      </c>
      <c r="AJ82" s="3" t="str">
        <f t="shared" si="24"/>
        <v/>
      </c>
      <c r="AK82" s="41" t="str">
        <f t="shared" si="25"/>
        <v/>
      </c>
      <c r="AL82" s="3" t="str">
        <f t="shared" si="30"/>
        <v/>
      </c>
      <c r="AM82" s="3" t="str">
        <f t="shared" si="26"/>
        <v/>
      </c>
      <c r="AN82" s="3" t="str">
        <f t="shared" si="31"/>
        <v/>
      </c>
      <c r="AO82" s="3" t="str">
        <f t="shared" si="32"/>
        <v/>
      </c>
      <c r="AP82" s="3" t="str">
        <f t="shared" si="33"/>
        <v/>
      </c>
      <c r="AQ82" s="1"/>
      <c r="AR82" s="1" t="str">
        <f t="shared" si="27"/>
        <v>　</v>
      </c>
    </row>
    <row r="83" spans="1:44" ht="24" customHeight="1" x14ac:dyDescent="0.15">
      <c r="A83" s="23">
        <v>77</v>
      </c>
      <c r="B83" s="79"/>
      <c r="C83" s="79"/>
      <c r="D83" s="79"/>
      <c r="E83" s="79"/>
      <c r="F83" s="79"/>
      <c r="G83" s="79"/>
      <c r="H83" s="49"/>
      <c r="I83" s="80"/>
      <c r="J83" s="81"/>
      <c r="K83" s="81"/>
      <c r="L83" s="81"/>
      <c r="M83" s="82"/>
      <c r="N83" s="81"/>
      <c r="O83" s="81"/>
      <c r="P83" s="83" t="str">
        <f t="shared" si="17"/>
        <v/>
      </c>
      <c r="Q83" s="81"/>
      <c r="R83" s="80"/>
      <c r="S83" s="84" t="str">
        <f t="shared" si="18"/>
        <v/>
      </c>
      <c r="T83" s="81"/>
      <c r="U83" s="84" t="str">
        <f t="shared" si="19"/>
        <v/>
      </c>
      <c r="V83" s="62"/>
      <c r="W83" s="85"/>
      <c r="AA83" s="3" t="str">
        <f t="shared" si="20"/>
        <v/>
      </c>
      <c r="AB83" s="38" t="str">
        <f t="shared" si="21"/>
        <v/>
      </c>
      <c r="AC83" s="39" t="str">
        <f>IF($AB83="","",IF('個人種目入力 (みほん)'!$AM83=2,VLOOKUP($AB83,'(種目・作業用)'!$A$22:$D$36,2,FALSE),VLOOKUP($AB83,'(種目・作業用)'!$A$2:$D$21,2,FALSE)))</f>
        <v/>
      </c>
      <c r="AD83" s="39" t="str">
        <f>IF($AB83="","",IF('個人種目入力 (みほん)'!$AM83=2,VLOOKUP($AB83,'(種目・作業用)'!$A$22:$D$36,3,FALSE),VLOOKUP($AB83,'(種目・作業用)'!$A$2:$D$21,3,FALSE)))</f>
        <v/>
      </c>
      <c r="AE83" s="39" t="str">
        <f>IF($AB83="","",IF('個人種目入力 (みほん)'!$AM83=2,VLOOKUP($AB83,'(種目・作業用)'!$A$22:$D$36,4,FALSE),VLOOKUP($AB83,'(種目・作業用)'!$A$2:$D$21,4,FALSE)))</f>
        <v/>
      </c>
      <c r="AF83" s="40" t="str">
        <f t="shared" si="28"/>
        <v/>
      </c>
      <c r="AG83" s="3" t="str">
        <f t="shared" si="29"/>
        <v xml:space="preserve"> </v>
      </c>
      <c r="AH83" s="3" t="str">
        <f t="shared" si="22"/>
        <v/>
      </c>
      <c r="AI83" s="3" t="str">
        <f t="shared" si="23"/>
        <v/>
      </c>
      <c r="AJ83" s="3" t="str">
        <f t="shared" si="24"/>
        <v/>
      </c>
      <c r="AK83" s="41" t="str">
        <f t="shared" si="25"/>
        <v/>
      </c>
      <c r="AL83" s="3" t="str">
        <f t="shared" si="30"/>
        <v/>
      </c>
      <c r="AM83" s="3" t="str">
        <f t="shared" si="26"/>
        <v/>
      </c>
      <c r="AN83" s="3" t="str">
        <f t="shared" si="31"/>
        <v/>
      </c>
      <c r="AO83" s="3" t="str">
        <f t="shared" si="32"/>
        <v/>
      </c>
      <c r="AP83" s="3" t="str">
        <f t="shared" si="33"/>
        <v/>
      </c>
      <c r="AQ83" s="1"/>
      <c r="AR83" s="1" t="str">
        <f t="shared" si="27"/>
        <v>　</v>
      </c>
    </row>
    <row r="84" spans="1:44" ht="24" customHeight="1" x14ac:dyDescent="0.15">
      <c r="A84" s="23">
        <v>78</v>
      </c>
      <c r="B84" s="79"/>
      <c r="C84" s="79"/>
      <c r="D84" s="79"/>
      <c r="E84" s="79"/>
      <c r="F84" s="79"/>
      <c r="G84" s="79"/>
      <c r="H84" s="49"/>
      <c r="I84" s="80"/>
      <c r="J84" s="81"/>
      <c r="K84" s="81"/>
      <c r="L84" s="81"/>
      <c r="M84" s="82"/>
      <c r="N84" s="81"/>
      <c r="O84" s="81"/>
      <c r="P84" s="83" t="str">
        <f t="shared" si="17"/>
        <v/>
      </c>
      <c r="Q84" s="81"/>
      <c r="R84" s="80"/>
      <c r="S84" s="84" t="str">
        <f t="shared" si="18"/>
        <v/>
      </c>
      <c r="T84" s="81"/>
      <c r="U84" s="84" t="str">
        <f t="shared" si="19"/>
        <v/>
      </c>
      <c r="V84" s="62"/>
      <c r="W84" s="85"/>
      <c r="AA84" s="3" t="str">
        <f t="shared" si="20"/>
        <v/>
      </c>
      <c r="AB84" s="38" t="str">
        <f t="shared" si="21"/>
        <v/>
      </c>
      <c r="AC84" s="39" t="str">
        <f>IF($AB84="","",IF('個人種目入力 (みほん)'!$AM84=2,VLOOKUP($AB84,'(種目・作業用)'!$A$22:$D$36,2,FALSE),VLOOKUP($AB84,'(種目・作業用)'!$A$2:$D$21,2,FALSE)))</f>
        <v/>
      </c>
      <c r="AD84" s="39" t="str">
        <f>IF($AB84="","",IF('個人種目入力 (みほん)'!$AM84=2,VLOOKUP($AB84,'(種目・作業用)'!$A$22:$D$36,3,FALSE),VLOOKUP($AB84,'(種目・作業用)'!$A$2:$D$21,3,FALSE)))</f>
        <v/>
      </c>
      <c r="AE84" s="39" t="str">
        <f>IF($AB84="","",IF('個人種目入力 (みほん)'!$AM84=2,VLOOKUP($AB84,'(種目・作業用)'!$A$22:$D$36,4,FALSE),VLOOKUP($AB84,'(種目・作業用)'!$A$2:$D$21,4,FALSE)))</f>
        <v/>
      </c>
      <c r="AF84" s="40" t="str">
        <f t="shared" si="28"/>
        <v/>
      </c>
      <c r="AG84" s="3" t="str">
        <f t="shared" si="29"/>
        <v xml:space="preserve"> </v>
      </c>
      <c r="AH84" s="3" t="str">
        <f t="shared" si="22"/>
        <v/>
      </c>
      <c r="AI84" s="3" t="str">
        <f t="shared" si="23"/>
        <v/>
      </c>
      <c r="AJ84" s="3" t="str">
        <f t="shared" si="24"/>
        <v/>
      </c>
      <c r="AK84" s="41" t="str">
        <f t="shared" si="25"/>
        <v/>
      </c>
      <c r="AL84" s="3" t="str">
        <f t="shared" si="30"/>
        <v/>
      </c>
      <c r="AM84" s="3" t="str">
        <f t="shared" si="26"/>
        <v/>
      </c>
      <c r="AN84" s="3" t="str">
        <f t="shared" si="31"/>
        <v/>
      </c>
      <c r="AO84" s="3" t="str">
        <f t="shared" si="32"/>
        <v/>
      </c>
      <c r="AP84" s="3" t="str">
        <f t="shared" si="33"/>
        <v/>
      </c>
      <c r="AQ84" s="1"/>
      <c r="AR84" s="1" t="str">
        <f t="shared" si="27"/>
        <v>　</v>
      </c>
    </row>
    <row r="85" spans="1:44" ht="24" customHeight="1" x14ac:dyDescent="0.15">
      <c r="A85" s="23">
        <v>79</v>
      </c>
      <c r="B85" s="79"/>
      <c r="C85" s="79"/>
      <c r="D85" s="79"/>
      <c r="E85" s="79"/>
      <c r="F85" s="79"/>
      <c r="G85" s="79"/>
      <c r="H85" s="49"/>
      <c r="I85" s="80"/>
      <c r="J85" s="81"/>
      <c r="K85" s="81"/>
      <c r="L85" s="81"/>
      <c r="M85" s="82"/>
      <c r="N85" s="81"/>
      <c r="O85" s="81"/>
      <c r="P85" s="83" t="str">
        <f t="shared" si="17"/>
        <v/>
      </c>
      <c r="Q85" s="81"/>
      <c r="R85" s="80"/>
      <c r="S85" s="84" t="str">
        <f t="shared" si="18"/>
        <v/>
      </c>
      <c r="T85" s="81"/>
      <c r="U85" s="84" t="str">
        <f t="shared" si="19"/>
        <v/>
      </c>
      <c r="V85" s="62"/>
      <c r="W85" s="85"/>
      <c r="AA85" s="3" t="str">
        <f t="shared" si="20"/>
        <v/>
      </c>
      <c r="AB85" s="38" t="str">
        <f t="shared" si="21"/>
        <v/>
      </c>
      <c r="AC85" s="39" t="str">
        <f>IF($AB85="","",IF('個人種目入力 (みほん)'!$AM85=2,VLOOKUP($AB85,'(種目・作業用)'!$A$22:$D$36,2,FALSE),VLOOKUP($AB85,'(種目・作業用)'!$A$2:$D$21,2,FALSE)))</f>
        <v/>
      </c>
      <c r="AD85" s="39" t="str">
        <f>IF($AB85="","",IF('個人種目入力 (みほん)'!$AM85=2,VLOOKUP($AB85,'(種目・作業用)'!$A$22:$D$36,3,FALSE),VLOOKUP($AB85,'(種目・作業用)'!$A$2:$D$21,3,FALSE)))</f>
        <v/>
      </c>
      <c r="AE85" s="39" t="str">
        <f>IF($AB85="","",IF('個人種目入力 (みほん)'!$AM85=2,VLOOKUP($AB85,'(種目・作業用)'!$A$22:$D$36,4,FALSE),VLOOKUP($AB85,'(種目・作業用)'!$A$2:$D$21,4,FALSE)))</f>
        <v/>
      </c>
      <c r="AF85" s="40" t="str">
        <f t="shared" si="28"/>
        <v/>
      </c>
      <c r="AG85" s="3" t="str">
        <f t="shared" si="29"/>
        <v xml:space="preserve"> </v>
      </c>
      <c r="AH85" s="3" t="str">
        <f t="shared" si="22"/>
        <v/>
      </c>
      <c r="AI85" s="3" t="str">
        <f t="shared" si="23"/>
        <v/>
      </c>
      <c r="AJ85" s="3" t="str">
        <f t="shared" si="24"/>
        <v/>
      </c>
      <c r="AK85" s="41" t="str">
        <f t="shared" si="25"/>
        <v/>
      </c>
      <c r="AL85" s="3" t="str">
        <f t="shared" si="30"/>
        <v/>
      </c>
      <c r="AM85" s="3" t="str">
        <f t="shared" si="26"/>
        <v/>
      </c>
      <c r="AN85" s="3" t="str">
        <f t="shared" si="31"/>
        <v/>
      </c>
      <c r="AO85" s="3" t="str">
        <f t="shared" si="32"/>
        <v/>
      </c>
      <c r="AP85" s="3" t="str">
        <f t="shared" si="33"/>
        <v/>
      </c>
      <c r="AQ85" s="1"/>
      <c r="AR85" s="1" t="str">
        <f t="shared" si="27"/>
        <v>　</v>
      </c>
    </row>
    <row r="86" spans="1:44" ht="24" customHeight="1" x14ac:dyDescent="0.15">
      <c r="A86" s="23">
        <v>80</v>
      </c>
      <c r="B86" s="79"/>
      <c r="C86" s="79"/>
      <c r="D86" s="79"/>
      <c r="E86" s="79"/>
      <c r="F86" s="79"/>
      <c r="G86" s="79"/>
      <c r="H86" s="49"/>
      <c r="I86" s="80"/>
      <c r="J86" s="81"/>
      <c r="K86" s="81"/>
      <c r="L86" s="81"/>
      <c r="M86" s="82"/>
      <c r="N86" s="81"/>
      <c r="O86" s="81"/>
      <c r="P86" s="83" t="str">
        <f t="shared" si="17"/>
        <v/>
      </c>
      <c r="Q86" s="81"/>
      <c r="R86" s="80"/>
      <c r="S86" s="84" t="str">
        <f t="shared" si="18"/>
        <v/>
      </c>
      <c r="T86" s="81"/>
      <c r="U86" s="84" t="str">
        <f t="shared" si="19"/>
        <v/>
      </c>
      <c r="V86" s="62"/>
      <c r="W86" s="85"/>
      <c r="AA86" s="3" t="str">
        <f t="shared" si="20"/>
        <v/>
      </c>
      <c r="AB86" s="38" t="str">
        <f t="shared" si="21"/>
        <v/>
      </c>
      <c r="AC86" s="39" t="str">
        <f>IF($AB86="","",IF('個人種目入力 (みほん)'!$AM86=2,VLOOKUP($AB86,'(種目・作業用)'!$A$22:$D$36,2,FALSE),VLOOKUP($AB86,'(種目・作業用)'!$A$2:$D$21,2,FALSE)))</f>
        <v/>
      </c>
      <c r="AD86" s="39" t="str">
        <f>IF($AB86="","",IF('個人種目入力 (みほん)'!$AM86=2,VLOOKUP($AB86,'(種目・作業用)'!$A$22:$D$36,3,FALSE),VLOOKUP($AB86,'(種目・作業用)'!$A$2:$D$21,3,FALSE)))</f>
        <v/>
      </c>
      <c r="AE86" s="39" t="str">
        <f>IF($AB86="","",IF('個人種目入力 (みほん)'!$AM86=2,VLOOKUP($AB86,'(種目・作業用)'!$A$22:$D$36,4,FALSE),VLOOKUP($AB86,'(種目・作業用)'!$A$2:$D$21,4,FALSE)))</f>
        <v/>
      </c>
      <c r="AF86" s="40" t="str">
        <f t="shared" si="28"/>
        <v/>
      </c>
      <c r="AG86" s="3" t="str">
        <f t="shared" si="29"/>
        <v xml:space="preserve"> </v>
      </c>
      <c r="AH86" s="3" t="str">
        <f t="shared" si="22"/>
        <v/>
      </c>
      <c r="AI86" s="3" t="str">
        <f t="shared" si="23"/>
        <v/>
      </c>
      <c r="AJ86" s="3" t="str">
        <f t="shared" si="24"/>
        <v/>
      </c>
      <c r="AK86" s="41" t="str">
        <f t="shared" si="25"/>
        <v/>
      </c>
      <c r="AL86" s="3" t="str">
        <f t="shared" si="30"/>
        <v/>
      </c>
      <c r="AM86" s="3" t="str">
        <f t="shared" si="26"/>
        <v/>
      </c>
      <c r="AN86" s="3" t="str">
        <f t="shared" si="31"/>
        <v/>
      </c>
      <c r="AO86" s="3" t="str">
        <f t="shared" si="32"/>
        <v/>
      </c>
      <c r="AP86" s="3" t="str">
        <f t="shared" si="33"/>
        <v/>
      </c>
      <c r="AQ86" s="1"/>
      <c r="AR86" s="1" t="str">
        <f t="shared" si="27"/>
        <v>　</v>
      </c>
    </row>
    <row r="87" spans="1:44" ht="24" customHeight="1" x14ac:dyDescent="0.15">
      <c r="A87" s="23">
        <v>81</v>
      </c>
      <c r="B87" s="79"/>
      <c r="C87" s="79"/>
      <c r="D87" s="79"/>
      <c r="E87" s="79"/>
      <c r="F87" s="79"/>
      <c r="G87" s="79"/>
      <c r="H87" s="49"/>
      <c r="I87" s="80"/>
      <c r="J87" s="81"/>
      <c r="K87" s="81"/>
      <c r="L87" s="81"/>
      <c r="M87" s="82"/>
      <c r="N87" s="81"/>
      <c r="O87" s="81"/>
      <c r="P87" s="83" t="str">
        <f t="shared" si="17"/>
        <v/>
      </c>
      <c r="Q87" s="81"/>
      <c r="R87" s="80"/>
      <c r="S87" s="84" t="str">
        <f t="shared" si="18"/>
        <v/>
      </c>
      <c r="T87" s="81"/>
      <c r="U87" s="84" t="str">
        <f t="shared" si="19"/>
        <v/>
      </c>
      <c r="V87" s="62"/>
      <c r="W87" s="85"/>
      <c r="AA87" s="3" t="str">
        <f t="shared" si="20"/>
        <v/>
      </c>
      <c r="AB87" s="38" t="str">
        <f t="shared" si="21"/>
        <v/>
      </c>
      <c r="AC87" s="39" t="str">
        <f>IF($AB87="","",IF('個人種目入力 (みほん)'!$AM87=2,VLOOKUP($AB87,'(種目・作業用)'!$A$22:$D$36,2,FALSE),VLOOKUP($AB87,'(種目・作業用)'!$A$2:$D$21,2,FALSE)))</f>
        <v/>
      </c>
      <c r="AD87" s="39" t="str">
        <f>IF($AB87="","",IF('個人種目入力 (みほん)'!$AM87=2,VLOOKUP($AB87,'(種目・作業用)'!$A$22:$D$36,3,FALSE),VLOOKUP($AB87,'(種目・作業用)'!$A$2:$D$21,3,FALSE)))</f>
        <v/>
      </c>
      <c r="AE87" s="39" t="str">
        <f>IF($AB87="","",IF('個人種目入力 (みほん)'!$AM87=2,VLOOKUP($AB87,'(種目・作業用)'!$A$22:$D$36,4,FALSE),VLOOKUP($AB87,'(種目・作業用)'!$A$2:$D$21,4,FALSE)))</f>
        <v/>
      </c>
      <c r="AF87" s="40" t="str">
        <f t="shared" si="28"/>
        <v/>
      </c>
      <c r="AG87" s="3" t="str">
        <f t="shared" si="29"/>
        <v xml:space="preserve"> </v>
      </c>
      <c r="AH87" s="3" t="str">
        <f t="shared" si="22"/>
        <v/>
      </c>
      <c r="AI87" s="3" t="str">
        <f t="shared" si="23"/>
        <v/>
      </c>
      <c r="AJ87" s="3" t="str">
        <f t="shared" si="24"/>
        <v/>
      </c>
      <c r="AK87" s="41" t="str">
        <f t="shared" si="25"/>
        <v/>
      </c>
      <c r="AL87" s="3" t="str">
        <f t="shared" si="30"/>
        <v/>
      </c>
      <c r="AM87" s="3" t="str">
        <f t="shared" si="26"/>
        <v/>
      </c>
      <c r="AN87" s="3" t="str">
        <f t="shared" si="31"/>
        <v/>
      </c>
      <c r="AO87" s="3" t="str">
        <f t="shared" si="32"/>
        <v/>
      </c>
      <c r="AP87" s="3" t="str">
        <f t="shared" si="33"/>
        <v/>
      </c>
      <c r="AQ87" s="1"/>
      <c r="AR87" s="1" t="str">
        <f t="shared" si="27"/>
        <v>　</v>
      </c>
    </row>
    <row r="88" spans="1:44" ht="24" customHeight="1" x14ac:dyDescent="0.15">
      <c r="A88" s="23">
        <v>82</v>
      </c>
      <c r="B88" s="79"/>
      <c r="C88" s="79"/>
      <c r="D88" s="79"/>
      <c r="E88" s="79"/>
      <c r="F88" s="79"/>
      <c r="G88" s="79"/>
      <c r="H88" s="49"/>
      <c r="I88" s="80"/>
      <c r="J88" s="81"/>
      <c r="K88" s="81"/>
      <c r="L88" s="81"/>
      <c r="M88" s="82"/>
      <c r="N88" s="81"/>
      <c r="O88" s="81"/>
      <c r="P88" s="83" t="str">
        <f t="shared" si="17"/>
        <v/>
      </c>
      <c r="Q88" s="81"/>
      <c r="R88" s="80"/>
      <c r="S88" s="84" t="str">
        <f t="shared" si="18"/>
        <v/>
      </c>
      <c r="T88" s="81"/>
      <c r="U88" s="84" t="str">
        <f t="shared" si="19"/>
        <v/>
      </c>
      <c r="V88" s="62"/>
      <c r="W88" s="85"/>
      <c r="AA88" s="3" t="str">
        <f t="shared" si="20"/>
        <v/>
      </c>
      <c r="AB88" s="38" t="str">
        <f t="shared" si="21"/>
        <v/>
      </c>
      <c r="AC88" s="39" t="str">
        <f>IF($AB88="","",IF('個人種目入力 (みほん)'!$AM88=2,VLOOKUP($AB88,'(種目・作業用)'!$A$22:$D$36,2,FALSE),VLOOKUP($AB88,'(種目・作業用)'!$A$2:$D$21,2,FALSE)))</f>
        <v/>
      </c>
      <c r="AD88" s="39" t="str">
        <f>IF($AB88="","",IF('個人種目入力 (みほん)'!$AM88=2,VLOOKUP($AB88,'(種目・作業用)'!$A$22:$D$36,3,FALSE),VLOOKUP($AB88,'(種目・作業用)'!$A$2:$D$21,3,FALSE)))</f>
        <v/>
      </c>
      <c r="AE88" s="39" t="str">
        <f>IF($AB88="","",IF('個人種目入力 (みほん)'!$AM88=2,VLOOKUP($AB88,'(種目・作業用)'!$A$22:$D$36,4,FALSE),VLOOKUP($AB88,'(種目・作業用)'!$A$2:$D$21,4,FALSE)))</f>
        <v/>
      </c>
      <c r="AF88" s="40" t="str">
        <f t="shared" si="28"/>
        <v/>
      </c>
      <c r="AG88" s="3" t="str">
        <f t="shared" si="29"/>
        <v xml:space="preserve"> </v>
      </c>
      <c r="AH88" s="3" t="str">
        <f t="shared" si="22"/>
        <v/>
      </c>
      <c r="AI88" s="3" t="str">
        <f t="shared" si="23"/>
        <v/>
      </c>
      <c r="AJ88" s="3" t="str">
        <f t="shared" si="24"/>
        <v/>
      </c>
      <c r="AK88" s="41" t="str">
        <f t="shared" si="25"/>
        <v/>
      </c>
      <c r="AL88" s="3" t="str">
        <f t="shared" si="30"/>
        <v/>
      </c>
      <c r="AM88" s="3" t="str">
        <f t="shared" si="26"/>
        <v/>
      </c>
      <c r="AN88" s="3" t="str">
        <f t="shared" si="31"/>
        <v/>
      </c>
      <c r="AO88" s="3" t="str">
        <f t="shared" si="32"/>
        <v/>
      </c>
      <c r="AP88" s="3" t="str">
        <f t="shared" si="33"/>
        <v/>
      </c>
      <c r="AQ88" s="1"/>
      <c r="AR88" s="1" t="str">
        <f t="shared" si="27"/>
        <v>　</v>
      </c>
    </row>
    <row r="89" spans="1:44" ht="24" customHeight="1" x14ac:dyDescent="0.15">
      <c r="A89" s="23">
        <v>83</v>
      </c>
      <c r="B89" s="79"/>
      <c r="C89" s="79"/>
      <c r="D89" s="79"/>
      <c r="E89" s="79"/>
      <c r="F89" s="79"/>
      <c r="G89" s="79"/>
      <c r="H89" s="49"/>
      <c r="I89" s="80"/>
      <c r="J89" s="81"/>
      <c r="K89" s="81"/>
      <c r="L89" s="81"/>
      <c r="M89" s="82"/>
      <c r="N89" s="81"/>
      <c r="O89" s="81"/>
      <c r="P89" s="83" t="str">
        <f t="shared" si="17"/>
        <v/>
      </c>
      <c r="Q89" s="81"/>
      <c r="R89" s="80"/>
      <c r="S89" s="84" t="str">
        <f t="shared" si="18"/>
        <v/>
      </c>
      <c r="T89" s="81"/>
      <c r="U89" s="84" t="str">
        <f t="shared" si="19"/>
        <v/>
      </c>
      <c r="V89" s="62"/>
      <c r="W89" s="85"/>
      <c r="AA89" s="3" t="str">
        <f t="shared" si="20"/>
        <v/>
      </c>
      <c r="AB89" s="38" t="str">
        <f t="shared" si="21"/>
        <v/>
      </c>
      <c r="AC89" s="39" t="str">
        <f>IF($AB89="","",IF('個人種目入力 (みほん)'!$AM89=2,VLOOKUP($AB89,'(種目・作業用)'!$A$22:$D$36,2,FALSE),VLOOKUP($AB89,'(種目・作業用)'!$A$2:$D$21,2,FALSE)))</f>
        <v/>
      </c>
      <c r="AD89" s="39" t="str">
        <f>IF($AB89="","",IF('個人種目入力 (みほん)'!$AM89=2,VLOOKUP($AB89,'(種目・作業用)'!$A$22:$D$36,3,FALSE),VLOOKUP($AB89,'(種目・作業用)'!$A$2:$D$21,3,FALSE)))</f>
        <v/>
      </c>
      <c r="AE89" s="39" t="str">
        <f>IF($AB89="","",IF('個人種目入力 (みほん)'!$AM89=2,VLOOKUP($AB89,'(種目・作業用)'!$A$22:$D$36,4,FALSE),VLOOKUP($AB89,'(種目・作業用)'!$A$2:$D$21,4,FALSE)))</f>
        <v/>
      </c>
      <c r="AF89" s="40" t="str">
        <f t="shared" si="28"/>
        <v/>
      </c>
      <c r="AG89" s="3" t="str">
        <f t="shared" si="29"/>
        <v xml:space="preserve"> </v>
      </c>
      <c r="AH89" s="3" t="str">
        <f t="shared" si="22"/>
        <v/>
      </c>
      <c r="AI89" s="3" t="str">
        <f t="shared" si="23"/>
        <v/>
      </c>
      <c r="AJ89" s="3" t="str">
        <f t="shared" si="24"/>
        <v/>
      </c>
      <c r="AK89" s="41" t="str">
        <f t="shared" si="25"/>
        <v/>
      </c>
      <c r="AL89" s="3" t="str">
        <f t="shared" si="30"/>
        <v/>
      </c>
      <c r="AM89" s="3" t="str">
        <f t="shared" si="26"/>
        <v/>
      </c>
      <c r="AN89" s="3" t="str">
        <f t="shared" si="31"/>
        <v/>
      </c>
      <c r="AO89" s="3" t="str">
        <f t="shared" si="32"/>
        <v/>
      </c>
      <c r="AP89" s="3" t="str">
        <f t="shared" si="33"/>
        <v/>
      </c>
      <c r="AQ89" s="1"/>
      <c r="AR89" s="1" t="str">
        <f t="shared" si="27"/>
        <v>　</v>
      </c>
    </row>
    <row r="90" spans="1:44" ht="24" customHeight="1" x14ac:dyDescent="0.15">
      <c r="A90" s="23">
        <v>84</v>
      </c>
      <c r="B90" s="79"/>
      <c r="C90" s="79"/>
      <c r="D90" s="79"/>
      <c r="E90" s="79"/>
      <c r="F90" s="79"/>
      <c r="G90" s="79"/>
      <c r="H90" s="49"/>
      <c r="I90" s="80"/>
      <c r="J90" s="81"/>
      <c r="K90" s="81"/>
      <c r="L90" s="81"/>
      <c r="M90" s="82"/>
      <c r="N90" s="81"/>
      <c r="O90" s="81"/>
      <c r="P90" s="83" t="str">
        <f t="shared" si="17"/>
        <v/>
      </c>
      <c r="Q90" s="81"/>
      <c r="R90" s="80"/>
      <c r="S90" s="84" t="str">
        <f t="shared" si="18"/>
        <v/>
      </c>
      <c r="T90" s="81"/>
      <c r="U90" s="84" t="str">
        <f t="shared" si="19"/>
        <v/>
      </c>
      <c r="V90" s="62"/>
      <c r="W90" s="85"/>
      <c r="AA90" s="3" t="str">
        <f t="shared" si="20"/>
        <v/>
      </c>
      <c r="AB90" s="38" t="str">
        <f t="shared" si="21"/>
        <v/>
      </c>
      <c r="AC90" s="39" t="str">
        <f>IF($AB90="","",IF('個人種目入力 (みほん)'!$AM90=2,VLOOKUP($AB90,'(種目・作業用)'!$A$22:$D$36,2,FALSE),VLOOKUP($AB90,'(種目・作業用)'!$A$2:$D$21,2,FALSE)))</f>
        <v/>
      </c>
      <c r="AD90" s="39" t="str">
        <f>IF($AB90="","",IF('個人種目入力 (みほん)'!$AM90=2,VLOOKUP($AB90,'(種目・作業用)'!$A$22:$D$36,3,FALSE),VLOOKUP($AB90,'(種目・作業用)'!$A$2:$D$21,3,FALSE)))</f>
        <v/>
      </c>
      <c r="AE90" s="39" t="str">
        <f>IF($AB90="","",IF('個人種目入力 (みほん)'!$AM90=2,VLOOKUP($AB90,'(種目・作業用)'!$A$22:$D$36,4,FALSE),VLOOKUP($AB90,'(種目・作業用)'!$A$2:$D$21,4,FALSE)))</f>
        <v/>
      </c>
      <c r="AF90" s="40" t="str">
        <f t="shared" si="28"/>
        <v/>
      </c>
      <c r="AG90" s="3" t="str">
        <f t="shared" si="29"/>
        <v xml:space="preserve"> </v>
      </c>
      <c r="AH90" s="3" t="str">
        <f t="shared" si="22"/>
        <v/>
      </c>
      <c r="AI90" s="3" t="str">
        <f t="shared" si="23"/>
        <v/>
      </c>
      <c r="AJ90" s="3" t="str">
        <f t="shared" si="24"/>
        <v/>
      </c>
      <c r="AK90" s="41" t="str">
        <f t="shared" si="25"/>
        <v/>
      </c>
      <c r="AL90" s="3" t="str">
        <f t="shared" si="30"/>
        <v/>
      </c>
      <c r="AM90" s="3" t="str">
        <f t="shared" si="26"/>
        <v/>
      </c>
      <c r="AN90" s="3" t="str">
        <f t="shared" si="31"/>
        <v/>
      </c>
      <c r="AO90" s="3" t="str">
        <f t="shared" si="32"/>
        <v/>
      </c>
      <c r="AP90" s="3" t="str">
        <f t="shared" si="33"/>
        <v/>
      </c>
      <c r="AQ90" s="1"/>
      <c r="AR90" s="1" t="str">
        <f t="shared" si="27"/>
        <v>　</v>
      </c>
    </row>
    <row r="91" spans="1:44" ht="24" customHeight="1" x14ac:dyDescent="0.15">
      <c r="A91" s="23">
        <v>85</v>
      </c>
      <c r="B91" s="79"/>
      <c r="C91" s="79"/>
      <c r="D91" s="79"/>
      <c r="E91" s="79"/>
      <c r="F91" s="79"/>
      <c r="G91" s="79"/>
      <c r="H91" s="49"/>
      <c r="I91" s="80"/>
      <c r="J91" s="81"/>
      <c r="K91" s="81"/>
      <c r="L91" s="81"/>
      <c r="M91" s="82"/>
      <c r="N91" s="81"/>
      <c r="O91" s="81"/>
      <c r="P91" s="83" t="str">
        <f t="shared" si="17"/>
        <v/>
      </c>
      <c r="Q91" s="81"/>
      <c r="R91" s="80"/>
      <c r="S91" s="84" t="str">
        <f t="shared" si="18"/>
        <v/>
      </c>
      <c r="T91" s="81"/>
      <c r="U91" s="84" t="str">
        <f t="shared" si="19"/>
        <v/>
      </c>
      <c r="V91" s="62"/>
      <c r="W91" s="85"/>
      <c r="AA91" s="3" t="str">
        <f t="shared" si="20"/>
        <v/>
      </c>
      <c r="AB91" s="38" t="str">
        <f t="shared" si="21"/>
        <v/>
      </c>
      <c r="AC91" s="39" t="str">
        <f>IF($AB91="","",IF('個人種目入力 (みほん)'!$AM91=2,VLOOKUP($AB91,'(種目・作業用)'!$A$22:$D$36,2,FALSE),VLOOKUP($AB91,'(種目・作業用)'!$A$2:$D$21,2,FALSE)))</f>
        <v/>
      </c>
      <c r="AD91" s="39" t="str">
        <f>IF($AB91="","",IF('個人種目入力 (みほん)'!$AM91=2,VLOOKUP($AB91,'(種目・作業用)'!$A$22:$D$36,3,FALSE),VLOOKUP($AB91,'(種目・作業用)'!$A$2:$D$21,3,FALSE)))</f>
        <v/>
      </c>
      <c r="AE91" s="39" t="str">
        <f>IF($AB91="","",IF('個人種目入力 (みほん)'!$AM91=2,VLOOKUP($AB91,'(種目・作業用)'!$A$22:$D$36,4,FALSE),VLOOKUP($AB91,'(種目・作業用)'!$A$2:$D$21,4,FALSE)))</f>
        <v/>
      </c>
      <c r="AF91" s="40" t="str">
        <f t="shared" si="28"/>
        <v/>
      </c>
      <c r="AG91" s="3" t="str">
        <f t="shared" si="29"/>
        <v xml:space="preserve"> </v>
      </c>
      <c r="AH91" s="3" t="str">
        <f t="shared" si="22"/>
        <v/>
      </c>
      <c r="AI91" s="3" t="str">
        <f t="shared" si="23"/>
        <v/>
      </c>
      <c r="AJ91" s="3" t="str">
        <f t="shared" si="24"/>
        <v/>
      </c>
      <c r="AK91" s="41" t="str">
        <f t="shared" si="25"/>
        <v/>
      </c>
      <c r="AL91" s="3" t="str">
        <f t="shared" si="30"/>
        <v/>
      </c>
      <c r="AM91" s="3" t="str">
        <f t="shared" si="26"/>
        <v/>
      </c>
      <c r="AN91" s="3" t="str">
        <f t="shared" si="31"/>
        <v/>
      </c>
      <c r="AO91" s="3" t="str">
        <f t="shared" si="32"/>
        <v/>
      </c>
      <c r="AP91" s="3" t="str">
        <f t="shared" si="33"/>
        <v/>
      </c>
      <c r="AQ91" s="1"/>
      <c r="AR91" s="1" t="str">
        <f t="shared" si="27"/>
        <v>　</v>
      </c>
    </row>
    <row r="92" spans="1:44" ht="24" customHeight="1" x14ac:dyDescent="0.15">
      <c r="A92" s="23">
        <v>86</v>
      </c>
      <c r="B92" s="79"/>
      <c r="C92" s="79"/>
      <c r="D92" s="79"/>
      <c r="E92" s="79"/>
      <c r="F92" s="79"/>
      <c r="G92" s="79"/>
      <c r="H92" s="49"/>
      <c r="I92" s="80"/>
      <c r="J92" s="81"/>
      <c r="K92" s="81"/>
      <c r="L92" s="81"/>
      <c r="M92" s="82"/>
      <c r="N92" s="81"/>
      <c r="O92" s="81"/>
      <c r="P92" s="83" t="str">
        <f t="shared" si="17"/>
        <v/>
      </c>
      <c r="Q92" s="81"/>
      <c r="R92" s="80"/>
      <c r="S92" s="84" t="str">
        <f t="shared" si="18"/>
        <v/>
      </c>
      <c r="T92" s="81"/>
      <c r="U92" s="84" t="str">
        <f t="shared" si="19"/>
        <v/>
      </c>
      <c r="V92" s="62"/>
      <c r="W92" s="85"/>
      <c r="AA92" s="3" t="str">
        <f t="shared" si="20"/>
        <v/>
      </c>
      <c r="AB92" s="38" t="str">
        <f t="shared" si="21"/>
        <v/>
      </c>
      <c r="AC92" s="39" t="str">
        <f>IF($AB92="","",IF('個人種目入力 (みほん)'!$AM92=2,VLOOKUP($AB92,'(種目・作業用)'!$A$22:$D$36,2,FALSE),VLOOKUP($AB92,'(種目・作業用)'!$A$2:$D$21,2,FALSE)))</f>
        <v/>
      </c>
      <c r="AD92" s="39" t="str">
        <f>IF($AB92="","",IF('個人種目入力 (みほん)'!$AM92=2,VLOOKUP($AB92,'(種目・作業用)'!$A$22:$D$36,3,FALSE),VLOOKUP($AB92,'(種目・作業用)'!$A$2:$D$21,3,FALSE)))</f>
        <v/>
      </c>
      <c r="AE92" s="39" t="str">
        <f>IF($AB92="","",IF('個人種目入力 (みほん)'!$AM92=2,VLOOKUP($AB92,'(種目・作業用)'!$A$22:$D$36,4,FALSE),VLOOKUP($AB92,'(種目・作業用)'!$A$2:$D$21,4,FALSE)))</f>
        <v/>
      </c>
      <c r="AF92" s="40" t="str">
        <f t="shared" si="28"/>
        <v/>
      </c>
      <c r="AG92" s="3" t="str">
        <f t="shared" si="29"/>
        <v xml:space="preserve"> </v>
      </c>
      <c r="AH92" s="3" t="str">
        <f t="shared" si="22"/>
        <v/>
      </c>
      <c r="AI92" s="3" t="str">
        <f t="shared" si="23"/>
        <v/>
      </c>
      <c r="AJ92" s="3" t="str">
        <f t="shared" si="24"/>
        <v/>
      </c>
      <c r="AK92" s="41" t="str">
        <f t="shared" si="25"/>
        <v/>
      </c>
      <c r="AL92" s="3" t="str">
        <f t="shared" si="30"/>
        <v/>
      </c>
      <c r="AM92" s="3" t="str">
        <f t="shared" si="26"/>
        <v/>
      </c>
      <c r="AN92" s="3" t="str">
        <f t="shared" si="31"/>
        <v/>
      </c>
      <c r="AO92" s="3" t="str">
        <f t="shared" si="32"/>
        <v/>
      </c>
      <c r="AP92" s="3" t="str">
        <f t="shared" si="33"/>
        <v/>
      </c>
      <c r="AQ92" s="1"/>
      <c r="AR92" s="1" t="str">
        <f t="shared" si="27"/>
        <v>　</v>
      </c>
    </row>
    <row r="93" spans="1:44" ht="24" customHeight="1" x14ac:dyDescent="0.15">
      <c r="A93" s="23">
        <v>87</v>
      </c>
      <c r="B93" s="79"/>
      <c r="C93" s="79"/>
      <c r="D93" s="79"/>
      <c r="E93" s="79"/>
      <c r="F93" s="79"/>
      <c r="G93" s="79"/>
      <c r="H93" s="49"/>
      <c r="I93" s="80"/>
      <c r="J93" s="81"/>
      <c r="K93" s="81"/>
      <c r="L93" s="81"/>
      <c r="M93" s="82"/>
      <c r="N93" s="81"/>
      <c r="O93" s="81"/>
      <c r="P93" s="83" t="str">
        <f t="shared" si="17"/>
        <v/>
      </c>
      <c r="Q93" s="81"/>
      <c r="R93" s="80"/>
      <c r="S93" s="84" t="str">
        <f t="shared" si="18"/>
        <v/>
      </c>
      <c r="T93" s="81"/>
      <c r="U93" s="84" t="str">
        <f t="shared" si="19"/>
        <v/>
      </c>
      <c r="V93" s="62"/>
      <c r="W93" s="85"/>
      <c r="AA93" s="3" t="str">
        <f t="shared" si="20"/>
        <v/>
      </c>
      <c r="AB93" s="38" t="str">
        <f t="shared" si="21"/>
        <v/>
      </c>
      <c r="AC93" s="39" t="str">
        <f>IF($AB93="","",IF('個人種目入力 (みほん)'!$AM93=2,VLOOKUP($AB93,'(種目・作業用)'!$A$22:$D$36,2,FALSE),VLOOKUP($AB93,'(種目・作業用)'!$A$2:$D$21,2,FALSE)))</f>
        <v/>
      </c>
      <c r="AD93" s="39" t="str">
        <f>IF($AB93="","",IF('個人種目入力 (みほん)'!$AM93=2,VLOOKUP($AB93,'(種目・作業用)'!$A$22:$D$36,3,FALSE),VLOOKUP($AB93,'(種目・作業用)'!$A$2:$D$21,3,FALSE)))</f>
        <v/>
      </c>
      <c r="AE93" s="39" t="str">
        <f>IF($AB93="","",IF('個人種目入力 (みほん)'!$AM93=2,VLOOKUP($AB93,'(種目・作業用)'!$A$22:$D$36,4,FALSE),VLOOKUP($AB93,'(種目・作業用)'!$A$2:$D$21,4,FALSE)))</f>
        <v/>
      </c>
      <c r="AF93" s="40" t="str">
        <f t="shared" si="28"/>
        <v/>
      </c>
      <c r="AG93" s="3" t="str">
        <f t="shared" si="29"/>
        <v xml:space="preserve"> </v>
      </c>
      <c r="AH93" s="3" t="str">
        <f t="shared" si="22"/>
        <v/>
      </c>
      <c r="AI93" s="3" t="str">
        <f t="shared" si="23"/>
        <v/>
      </c>
      <c r="AJ93" s="3" t="str">
        <f t="shared" si="24"/>
        <v/>
      </c>
      <c r="AK93" s="41" t="str">
        <f t="shared" si="25"/>
        <v/>
      </c>
      <c r="AL93" s="3" t="str">
        <f t="shared" si="30"/>
        <v/>
      </c>
      <c r="AM93" s="3" t="str">
        <f t="shared" si="26"/>
        <v/>
      </c>
      <c r="AN93" s="3" t="str">
        <f t="shared" si="31"/>
        <v/>
      </c>
      <c r="AO93" s="3" t="str">
        <f t="shared" si="32"/>
        <v/>
      </c>
      <c r="AP93" s="3" t="str">
        <f t="shared" si="33"/>
        <v/>
      </c>
      <c r="AQ93" s="1"/>
      <c r="AR93" s="1" t="str">
        <f t="shared" si="27"/>
        <v>　</v>
      </c>
    </row>
    <row r="94" spans="1:44" ht="24" customHeight="1" x14ac:dyDescent="0.15">
      <c r="A94" s="23">
        <v>88</v>
      </c>
      <c r="B94" s="79"/>
      <c r="C94" s="79"/>
      <c r="D94" s="79"/>
      <c r="E94" s="79"/>
      <c r="F94" s="79"/>
      <c r="G94" s="79"/>
      <c r="H94" s="49"/>
      <c r="I94" s="80"/>
      <c r="J94" s="81"/>
      <c r="K94" s="81"/>
      <c r="L94" s="81"/>
      <c r="M94" s="82"/>
      <c r="N94" s="81"/>
      <c r="O94" s="81"/>
      <c r="P94" s="83" t="str">
        <f t="shared" si="17"/>
        <v/>
      </c>
      <c r="Q94" s="81"/>
      <c r="R94" s="80"/>
      <c r="S94" s="84" t="str">
        <f t="shared" si="18"/>
        <v/>
      </c>
      <c r="T94" s="81"/>
      <c r="U94" s="84" t="str">
        <f t="shared" si="19"/>
        <v/>
      </c>
      <c r="V94" s="62"/>
      <c r="W94" s="85"/>
      <c r="AA94" s="3" t="str">
        <f t="shared" si="20"/>
        <v/>
      </c>
      <c r="AB94" s="38" t="str">
        <f t="shared" si="21"/>
        <v/>
      </c>
      <c r="AC94" s="39" t="str">
        <f>IF($AB94="","",IF('個人種目入力 (みほん)'!$AM94=2,VLOOKUP($AB94,'(種目・作業用)'!$A$22:$D$36,2,FALSE),VLOOKUP($AB94,'(種目・作業用)'!$A$2:$D$21,2,FALSE)))</f>
        <v/>
      </c>
      <c r="AD94" s="39" t="str">
        <f>IF($AB94="","",IF('個人種目入力 (みほん)'!$AM94=2,VLOOKUP($AB94,'(種目・作業用)'!$A$22:$D$36,3,FALSE),VLOOKUP($AB94,'(種目・作業用)'!$A$2:$D$21,3,FALSE)))</f>
        <v/>
      </c>
      <c r="AE94" s="39" t="str">
        <f>IF($AB94="","",IF('個人種目入力 (みほん)'!$AM94=2,VLOOKUP($AB94,'(種目・作業用)'!$A$22:$D$36,4,FALSE),VLOOKUP($AB94,'(種目・作業用)'!$A$2:$D$21,4,FALSE)))</f>
        <v/>
      </c>
      <c r="AF94" s="40" t="str">
        <f t="shared" si="28"/>
        <v/>
      </c>
      <c r="AG94" s="3" t="str">
        <f t="shared" si="29"/>
        <v xml:space="preserve"> </v>
      </c>
      <c r="AH94" s="3" t="str">
        <f t="shared" si="22"/>
        <v/>
      </c>
      <c r="AI94" s="3" t="str">
        <f t="shared" si="23"/>
        <v/>
      </c>
      <c r="AJ94" s="3" t="str">
        <f t="shared" si="24"/>
        <v/>
      </c>
      <c r="AK94" s="41" t="str">
        <f t="shared" si="25"/>
        <v/>
      </c>
      <c r="AL94" s="3" t="str">
        <f t="shared" si="30"/>
        <v/>
      </c>
      <c r="AM94" s="3" t="str">
        <f t="shared" si="26"/>
        <v/>
      </c>
      <c r="AN94" s="3" t="str">
        <f t="shared" si="31"/>
        <v/>
      </c>
      <c r="AO94" s="3" t="str">
        <f t="shared" si="32"/>
        <v/>
      </c>
      <c r="AP94" s="3" t="str">
        <f t="shared" si="33"/>
        <v/>
      </c>
      <c r="AQ94" s="1"/>
      <c r="AR94" s="1" t="str">
        <f t="shared" si="27"/>
        <v>　</v>
      </c>
    </row>
    <row r="95" spans="1:44" ht="24" customHeight="1" x14ac:dyDescent="0.15">
      <c r="A95" s="23">
        <v>89</v>
      </c>
      <c r="B95" s="79"/>
      <c r="C95" s="79"/>
      <c r="D95" s="79"/>
      <c r="E95" s="79"/>
      <c r="F95" s="79"/>
      <c r="G95" s="79"/>
      <c r="H95" s="49"/>
      <c r="I95" s="80"/>
      <c r="J95" s="81"/>
      <c r="K95" s="81"/>
      <c r="L95" s="81"/>
      <c r="M95" s="82"/>
      <c r="N95" s="81"/>
      <c r="O95" s="81"/>
      <c r="P95" s="83" t="str">
        <f t="shared" si="17"/>
        <v/>
      </c>
      <c r="Q95" s="81"/>
      <c r="R95" s="80"/>
      <c r="S95" s="84" t="str">
        <f t="shared" si="18"/>
        <v/>
      </c>
      <c r="T95" s="81"/>
      <c r="U95" s="84" t="str">
        <f t="shared" si="19"/>
        <v/>
      </c>
      <c r="V95" s="62"/>
      <c r="W95" s="85"/>
      <c r="AA95" s="3" t="str">
        <f t="shared" si="20"/>
        <v/>
      </c>
      <c r="AB95" s="38" t="str">
        <f t="shared" si="21"/>
        <v/>
      </c>
      <c r="AC95" s="39" t="str">
        <f>IF($AB95="","",IF('個人種目入力 (みほん)'!$AM95=2,VLOOKUP($AB95,'(種目・作業用)'!$A$22:$D$36,2,FALSE),VLOOKUP($AB95,'(種目・作業用)'!$A$2:$D$21,2,FALSE)))</f>
        <v/>
      </c>
      <c r="AD95" s="39" t="str">
        <f>IF($AB95="","",IF('個人種目入力 (みほん)'!$AM95=2,VLOOKUP($AB95,'(種目・作業用)'!$A$22:$D$36,3,FALSE),VLOOKUP($AB95,'(種目・作業用)'!$A$2:$D$21,3,FALSE)))</f>
        <v/>
      </c>
      <c r="AE95" s="39" t="str">
        <f>IF($AB95="","",IF('個人種目入力 (みほん)'!$AM95=2,VLOOKUP($AB95,'(種目・作業用)'!$A$22:$D$36,4,FALSE),VLOOKUP($AB95,'(種目・作業用)'!$A$2:$D$21,4,FALSE)))</f>
        <v/>
      </c>
      <c r="AF95" s="40" t="str">
        <f t="shared" si="28"/>
        <v/>
      </c>
      <c r="AG95" s="3" t="str">
        <f t="shared" si="29"/>
        <v xml:space="preserve"> </v>
      </c>
      <c r="AH95" s="3" t="str">
        <f t="shared" si="22"/>
        <v/>
      </c>
      <c r="AI95" s="3" t="str">
        <f t="shared" si="23"/>
        <v/>
      </c>
      <c r="AJ95" s="3" t="str">
        <f t="shared" si="24"/>
        <v/>
      </c>
      <c r="AK95" s="41" t="str">
        <f t="shared" si="25"/>
        <v/>
      </c>
      <c r="AL95" s="3" t="str">
        <f t="shared" si="30"/>
        <v/>
      </c>
      <c r="AM95" s="3" t="str">
        <f t="shared" si="26"/>
        <v/>
      </c>
      <c r="AN95" s="3" t="str">
        <f t="shared" si="31"/>
        <v/>
      </c>
      <c r="AO95" s="3" t="str">
        <f t="shared" si="32"/>
        <v/>
      </c>
      <c r="AP95" s="3" t="str">
        <f t="shared" si="33"/>
        <v/>
      </c>
      <c r="AQ95" s="1"/>
      <c r="AR95" s="1" t="str">
        <f t="shared" si="27"/>
        <v>　</v>
      </c>
    </row>
    <row r="96" spans="1:44" ht="24" customHeight="1" x14ac:dyDescent="0.15">
      <c r="A96" s="23">
        <v>90</v>
      </c>
      <c r="B96" s="79"/>
      <c r="C96" s="79"/>
      <c r="D96" s="79"/>
      <c r="E96" s="79"/>
      <c r="F96" s="79"/>
      <c r="G96" s="79"/>
      <c r="H96" s="49"/>
      <c r="I96" s="80"/>
      <c r="J96" s="81"/>
      <c r="K96" s="81"/>
      <c r="L96" s="81"/>
      <c r="M96" s="82"/>
      <c r="N96" s="81"/>
      <c r="O96" s="81"/>
      <c r="P96" s="83" t="str">
        <f t="shared" si="17"/>
        <v/>
      </c>
      <c r="Q96" s="81"/>
      <c r="R96" s="80"/>
      <c r="S96" s="84" t="str">
        <f t="shared" si="18"/>
        <v/>
      </c>
      <c r="T96" s="81"/>
      <c r="U96" s="84" t="str">
        <f t="shared" si="19"/>
        <v/>
      </c>
      <c r="V96" s="62"/>
      <c r="W96" s="85"/>
      <c r="AA96" s="3" t="str">
        <f t="shared" si="20"/>
        <v/>
      </c>
      <c r="AB96" s="38" t="str">
        <f t="shared" si="21"/>
        <v/>
      </c>
      <c r="AC96" s="39" t="str">
        <f>IF($AB96="","",IF('個人種目入力 (みほん)'!$AM96=2,VLOOKUP($AB96,'(種目・作業用)'!$A$22:$D$36,2,FALSE),VLOOKUP($AB96,'(種目・作業用)'!$A$2:$D$21,2,FALSE)))</f>
        <v/>
      </c>
      <c r="AD96" s="39" t="str">
        <f>IF($AB96="","",IF('個人種目入力 (みほん)'!$AM96=2,VLOOKUP($AB96,'(種目・作業用)'!$A$22:$D$36,3,FALSE),VLOOKUP($AB96,'(種目・作業用)'!$A$2:$D$21,3,FALSE)))</f>
        <v/>
      </c>
      <c r="AE96" s="39" t="str">
        <f>IF($AB96="","",IF('個人種目入力 (みほん)'!$AM96=2,VLOOKUP($AB96,'(種目・作業用)'!$A$22:$D$36,4,FALSE),VLOOKUP($AB96,'(種目・作業用)'!$A$2:$D$21,4,FALSE)))</f>
        <v/>
      </c>
      <c r="AF96" s="40" t="str">
        <f t="shared" si="28"/>
        <v/>
      </c>
      <c r="AG96" s="3" t="str">
        <f t="shared" si="29"/>
        <v xml:space="preserve"> </v>
      </c>
      <c r="AH96" s="3" t="str">
        <f t="shared" si="22"/>
        <v/>
      </c>
      <c r="AI96" s="3" t="str">
        <f t="shared" si="23"/>
        <v/>
      </c>
      <c r="AJ96" s="3" t="str">
        <f t="shared" si="24"/>
        <v/>
      </c>
      <c r="AK96" s="41" t="str">
        <f t="shared" si="25"/>
        <v/>
      </c>
      <c r="AL96" s="3" t="str">
        <f t="shared" si="30"/>
        <v/>
      </c>
      <c r="AM96" s="3" t="str">
        <f t="shared" si="26"/>
        <v/>
      </c>
      <c r="AN96" s="3" t="str">
        <f t="shared" si="31"/>
        <v/>
      </c>
      <c r="AO96" s="3" t="str">
        <f t="shared" si="32"/>
        <v/>
      </c>
      <c r="AP96" s="3" t="str">
        <f t="shared" si="33"/>
        <v/>
      </c>
      <c r="AQ96" s="1"/>
      <c r="AR96" s="1" t="str">
        <f t="shared" si="27"/>
        <v>　</v>
      </c>
    </row>
    <row r="97" spans="1:44" ht="24" customHeight="1" x14ac:dyDescent="0.15">
      <c r="A97" s="23">
        <v>91</v>
      </c>
      <c r="B97" s="79"/>
      <c r="C97" s="79"/>
      <c r="D97" s="79"/>
      <c r="E97" s="79"/>
      <c r="F97" s="79"/>
      <c r="G97" s="79"/>
      <c r="H97" s="49"/>
      <c r="I97" s="80"/>
      <c r="J97" s="81"/>
      <c r="K97" s="81"/>
      <c r="L97" s="81"/>
      <c r="M97" s="82"/>
      <c r="N97" s="81"/>
      <c r="O97" s="81"/>
      <c r="P97" s="83" t="str">
        <f t="shared" si="17"/>
        <v/>
      </c>
      <c r="Q97" s="81"/>
      <c r="R97" s="80"/>
      <c r="S97" s="84" t="str">
        <f t="shared" si="18"/>
        <v/>
      </c>
      <c r="T97" s="81"/>
      <c r="U97" s="84" t="str">
        <f t="shared" si="19"/>
        <v/>
      </c>
      <c r="V97" s="62"/>
      <c r="W97" s="85"/>
      <c r="AA97" s="3" t="str">
        <f t="shared" si="20"/>
        <v/>
      </c>
      <c r="AB97" s="38" t="str">
        <f t="shared" si="21"/>
        <v/>
      </c>
      <c r="AC97" s="39" t="str">
        <f>IF($AB97="","",IF('個人種目入力 (みほん)'!$AM97=2,VLOOKUP($AB97,'(種目・作業用)'!$A$22:$D$36,2,FALSE),VLOOKUP($AB97,'(種目・作業用)'!$A$2:$D$21,2,FALSE)))</f>
        <v/>
      </c>
      <c r="AD97" s="39" t="str">
        <f>IF($AB97="","",IF('個人種目入力 (みほん)'!$AM97=2,VLOOKUP($AB97,'(種目・作業用)'!$A$22:$D$36,3,FALSE),VLOOKUP($AB97,'(種目・作業用)'!$A$2:$D$21,3,FALSE)))</f>
        <v/>
      </c>
      <c r="AE97" s="39" t="str">
        <f>IF($AB97="","",IF('個人種目入力 (みほん)'!$AM97=2,VLOOKUP($AB97,'(種目・作業用)'!$A$22:$D$36,4,FALSE),VLOOKUP($AB97,'(種目・作業用)'!$A$2:$D$21,4,FALSE)))</f>
        <v/>
      </c>
      <c r="AF97" s="40" t="str">
        <f t="shared" si="28"/>
        <v/>
      </c>
      <c r="AG97" s="3" t="str">
        <f t="shared" si="29"/>
        <v xml:space="preserve"> </v>
      </c>
      <c r="AH97" s="3" t="str">
        <f t="shared" si="22"/>
        <v/>
      </c>
      <c r="AI97" s="3" t="str">
        <f t="shared" si="23"/>
        <v/>
      </c>
      <c r="AJ97" s="3" t="str">
        <f t="shared" si="24"/>
        <v/>
      </c>
      <c r="AK97" s="41" t="str">
        <f t="shared" si="25"/>
        <v/>
      </c>
      <c r="AL97" s="3" t="str">
        <f t="shared" si="30"/>
        <v/>
      </c>
      <c r="AM97" s="3" t="str">
        <f t="shared" si="26"/>
        <v/>
      </c>
      <c r="AN97" s="3" t="str">
        <f t="shared" si="31"/>
        <v/>
      </c>
      <c r="AO97" s="3" t="str">
        <f t="shared" si="32"/>
        <v/>
      </c>
      <c r="AP97" s="3" t="str">
        <f t="shared" si="33"/>
        <v/>
      </c>
      <c r="AQ97" s="1"/>
      <c r="AR97" s="1" t="str">
        <f t="shared" si="27"/>
        <v>　</v>
      </c>
    </row>
    <row r="98" spans="1:44" ht="24" customHeight="1" x14ac:dyDescent="0.15">
      <c r="A98" s="23">
        <v>92</v>
      </c>
      <c r="B98" s="79"/>
      <c r="C98" s="79"/>
      <c r="D98" s="79"/>
      <c r="E98" s="79"/>
      <c r="F98" s="79"/>
      <c r="G98" s="79"/>
      <c r="H98" s="49"/>
      <c r="I98" s="80"/>
      <c r="J98" s="81"/>
      <c r="K98" s="81"/>
      <c r="L98" s="81"/>
      <c r="M98" s="82"/>
      <c r="N98" s="81"/>
      <c r="O98" s="81"/>
      <c r="P98" s="83" t="str">
        <f t="shared" si="17"/>
        <v/>
      </c>
      <c r="Q98" s="81"/>
      <c r="R98" s="80"/>
      <c r="S98" s="84" t="str">
        <f t="shared" si="18"/>
        <v/>
      </c>
      <c r="T98" s="81"/>
      <c r="U98" s="84" t="str">
        <f t="shared" si="19"/>
        <v/>
      </c>
      <c r="V98" s="62"/>
      <c r="W98" s="85"/>
      <c r="AA98" s="3" t="str">
        <f t="shared" si="20"/>
        <v/>
      </c>
      <c r="AB98" s="38" t="str">
        <f t="shared" si="21"/>
        <v/>
      </c>
      <c r="AC98" s="39" t="str">
        <f>IF($AB98="","",IF('個人種目入力 (みほん)'!$AM98=2,VLOOKUP($AB98,'(種目・作業用)'!$A$22:$D$36,2,FALSE),VLOOKUP($AB98,'(種目・作業用)'!$A$2:$D$21,2,FALSE)))</f>
        <v/>
      </c>
      <c r="AD98" s="39" t="str">
        <f>IF($AB98="","",IF('個人種目入力 (みほん)'!$AM98=2,VLOOKUP($AB98,'(種目・作業用)'!$A$22:$D$36,3,FALSE),VLOOKUP($AB98,'(種目・作業用)'!$A$2:$D$21,3,FALSE)))</f>
        <v/>
      </c>
      <c r="AE98" s="39" t="str">
        <f>IF($AB98="","",IF('個人種目入力 (みほん)'!$AM98=2,VLOOKUP($AB98,'(種目・作業用)'!$A$22:$D$36,4,FALSE),VLOOKUP($AB98,'(種目・作業用)'!$A$2:$D$21,4,FALSE)))</f>
        <v/>
      </c>
      <c r="AF98" s="40" t="str">
        <f t="shared" si="28"/>
        <v/>
      </c>
      <c r="AG98" s="3" t="str">
        <f t="shared" si="29"/>
        <v xml:space="preserve"> </v>
      </c>
      <c r="AH98" s="3" t="str">
        <f t="shared" si="22"/>
        <v/>
      </c>
      <c r="AI98" s="3" t="str">
        <f t="shared" si="23"/>
        <v/>
      </c>
      <c r="AJ98" s="3" t="str">
        <f t="shared" si="24"/>
        <v/>
      </c>
      <c r="AK98" s="41" t="str">
        <f t="shared" si="25"/>
        <v/>
      </c>
      <c r="AL98" s="3" t="str">
        <f t="shared" si="30"/>
        <v/>
      </c>
      <c r="AM98" s="3" t="str">
        <f t="shared" si="26"/>
        <v/>
      </c>
      <c r="AN98" s="3" t="str">
        <f t="shared" si="31"/>
        <v/>
      </c>
      <c r="AO98" s="3" t="str">
        <f t="shared" si="32"/>
        <v/>
      </c>
      <c r="AP98" s="3" t="str">
        <f t="shared" si="33"/>
        <v/>
      </c>
      <c r="AQ98" s="1"/>
      <c r="AR98" s="1" t="str">
        <f t="shared" si="27"/>
        <v>　</v>
      </c>
    </row>
    <row r="99" spans="1:44" ht="24" customHeight="1" x14ac:dyDescent="0.15">
      <c r="A99" s="23">
        <v>93</v>
      </c>
      <c r="B99" s="79"/>
      <c r="C99" s="79"/>
      <c r="D99" s="79"/>
      <c r="E99" s="79"/>
      <c r="F99" s="79"/>
      <c r="G99" s="79"/>
      <c r="H99" s="49"/>
      <c r="I99" s="80"/>
      <c r="J99" s="81"/>
      <c r="K99" s="81"/>
      <c r="L99" s="81"/>
      <c r="M99" s="82"/>
      <c r="N99" s="81"/>
      <c r="O99" s="81"/>
      <c r="P99" s="83" t="str">
        <f t="shared" si="17"/>
        <v/>
      </c>
      <c r="Q99" s="81"/>
      <c r="R99" s="80"/>
      <c r="S99" s="84" t="str">
        <f t="shared" si="18"/>
        <v/>
      </c>
      <c r="T99" s="81"/>
      <c r="U99" s="84" t="str">
        <f t="shared" si="19"/>
        <v/>
      </c>
      <c r="V99" s="62"/>
      <c r="W99" s="85"/>
      <c r="AA99" s="3" t="str">
        <f t="shared" si="20"/>
        <v/>
      </c>
      <c r="AB99" s="38" t="str">
        <f t="shared" si="21"/>
        <v/>
      </c>
      <c r="AC99" s="39" t="str">
        <f>IF($AB99="","",IF('個人種目入力 (みほん)'!$AM99=2,VLOOKUP($AB99,'(種目・作業用)'!$A$22:$D$36,2,FALSE),VLOOKUP($AB99,'(種目・作業用)'!$A$2:$D$21,2,FALSE)))</f>
        <v/>
      </c>
      <c r="AD99" s="39" t="str">
        <f>IF($AB99="","",IF('個人種目入力 (みほん)'!$AM99=2,VLOOKUP($AB99,'(種目・作業用)'!$A$22:$D$36,3,FALSE),VLOOKUP($AB99,'(種目・作業用)'!$A$2:$D$21,3,FALSE)))</f>
        <v/>
      </c>
      <c r="AE99" s="39" t="str">
        <f>IF($AB99="","",IF('個人種目入力 (みほん)'!$AM99=2,VLOOKUP($AB99,'(種目・作業用)'!$A$22:$D$36,4,FALSE),VLOOKUP($AB99,'(種目・作業用)'!$A$2:$D$21,4,FALSE)))</f>
        <v/>
      </c>
      <c r="AF99" s="40" t="str">
        <f t="shared" si="28"/>
        <v/>
      </c>
      <c r="AG99" s="3" t="str">
        <f t="shared" si="29"/>
        <v xml:space="preserve"> </v>
      </c>
      <c r="AH99" s="3" t="str">
        <f t="shared" si="22"/>
        <v/>
      </c>
      <c r="AI99" s="3" t="str">
        <f t="shared" si="23"/>
        <v/>
      </c>
      <c r="AJ99" s="3" t="str">
        <f t="shared" si="24"/>
        <v/>
      </c>
      <c r="AK99" s="41" t="str">
        <f t="shared" si="25"/>
        <v/>
      </c>
      <c r="AL99" s="3" t="str">
        <f t="shared" si="30"/>
        <v/>
      </c>
      <c r="AM99" s="3" t="str">
        <f t="shared" si="26"/>
        <v/>
      </c>
      <c r="AN99" s="3" t="str">
        <f t="shared" si="31"/>
        <v/>
      </c>
      <c r="AO99" s="3" t="str">
        <f t="shared" si="32"/>
        <v/>
      </c>
      <c r="AP99" s="3" t="str">
        <f t="shared" si="33"/>
        <v/>
      </c>
      <c r="AQ99" s="1"/>
      <c r="AR99" s="1" t="str">
        <f t="shared" si="27"/>
        <v>　</v>
      </c>
    </row>
    <row r="100" spans="1:44" ht="24" customHeight="1" x14ac:dyDescent="0.15">
      <c r="A100" s="23">
        <v>94</v>
      </c>
      <c r="B100" s="79"/>
      <c r="C100" s="79"/>
      <c r="D100" s="79"/>
      <c r="E100" s="79"/>
      <c r="F100" s="79"/>
      <c r="G100" s="79"/>
      <c r="H100" s="49"/>
      <c r="I100" s="80"/>
      <c r="J100" s="81"/>
      <c r="K100" s="81"/>
      <c r="L100" s="81"/>
      <c r="M100" s="82"/>
      <c r="N100" s="81"/>
      <c r="O100" s="81"/>
      <c r="P100" s="83" t="str">
        <f t="shared" si="17"/>
        <v/>
      </c>
      <c r="Q100" s="81"/>
      <c r="R100" s="80"/>
      <c r="S100" s="84" t="str">
        <f t="shared" si="18"/>
        <v/>
      </c>
      <c r="T100" s="81"/>
      <c r="U100" s="84" t="str">
        <f t="shared" si="19"/>
        <v/>
      </c>
      <c r="V100" s="62"/>
      <c r="W100" s="85"/>
      <c r="AA100" s="3" t="str">
        <f t="shared" si="20"/>
        <v/>
      </c>
      <c r="AB100" s="38" t="str">
        <f t="shared" si="21"/>
        <v/>
      </c>
      <c r="AC100" s="39" t="str">
        <f>IF($AB100="","",IF('個人種目入力 (みほん)'!$AM100=2,VLOOKUP($AB100,'(種目・作業用)'!$A$22:$D$36,2,FALSE),VLOOKUP($AB100,'(種目・作業用)'!$A$2:$D$21,2,FALSE)))</f>
        <v/>
      </c>
      <c r="AD100" s="39" t="str">
        <f>IF($AB100="","",IF('個人種目入力 (みほん)'!$AM100=2,VLOOKUP($AB100,'(種目・作業用)'!$A$22:$D$36,3,FALSE),VLOOKUP($AB100,'(種目・作業用)'!$A$2:$D$21,3,FALSE)))</f>
        <v/>
      </c>
      <c r="AE100" s="39" t="str">
        <f>IF($AB100="","",IF('個人種目入力 (みほん)'!$AM100=2,VLOOKUP($AB100,'(種目・作業用)'!$A$22:$D$36,4,FALSE),VLOOKUP($AB100,'(種目・作業用)'!$A$2:$D$21,4,FALSE)))</f>
        <v/>
      </c>
      <c r="AF100" s="40" t="str">
        <f t="shared" si="28"/>
        <v/>
      </c>
      <c r="AG100" s="3" t="str">
        <f t="shared" si="29"/>
        <v xml:space="preserve"> </v>
      </c>
      <c r="AH100" s="3" t="str">
        <f t="shared" si="22"/>
        <v/>
      </c>
      <c r="AI100" s="3" t="str">
        <f t="shared" si="23"/>
        <v/>
      </c>
      <c r="AJ100" s="3" t="str">
        <f t="shared" si="24"/>
        <v/>
      </c>
      <c r="AK100" s="41" t="str">
        <f t="shared" si="25"/>
        <v/>
      </c>
      <c r="AL100" s="3" t="str">
        <f t="shared" si="30"/>
        <v/>
      </c>
      <c r="AM100" s="3" t="str">
        <f t="shared" si="26"/>
        <v/>
      </c>
      <c r="AN100" s="3" t="str">
        <f t="shared" si="31"/>
        <v/>
      </c>
      <c r="AO100" s="3" t="str">
        <f t="shared" si="32"/>
        <v/>
      </c>
      <c r="AP100" s="3" t="str">
        <f t="shared" si="33"/>
        <v/>
      </c>
      <c r="AQ100" s="1"/>
      <c r="AR100" s="1" t="str">
        <f t="shared" si="27"/>
        <v>　</v>
      </c>
    </row>
    <row r="101" spans="1:44" ht="24" customHeight="1" x14ac:dyDescent="0.15">
      <c r="A101" s="23">
        <v>95</v>
      </c>
      <c r="B101" s="79"/>
      <c r="C101" s="79"/>
      <c r="D101" s="79"/>
      <c r="E101" s="79"/>
      <c r="F101" s="79"/>
      <c r="G101" s="79"/>
      <c r="H101" s="49"/>
      <c r="I101" s="80"/>
      <c r="J101" s="81"/>
      <c r="K101" s="81"/>
      <c r="L101" s="81"/>
      <c r="M101" s="82"/>
      <c r="N101" s="81"/>
      <c r="O101" s="81"/>
      <c r="P101" s="83" t="str">
        <f t="shared" si="17"/>
        <v/>
      </c>
      <c r="Q101" s="81"/>
      <c r="R101" s="80"/>
      <c r="S101" s="84" t="str">
        <f t="shared" si="18"/>
        <v/>
      </c>
      <c r="T101" s="81"/>
      <c r="U101" s="84" t="str">
        <f t="shared" si="19"/>
        <v/>
      </c>
      <c r="V101" s="62"/>
      <c r="W101" s="85"/>
      <c r="AA101" s="3" t="str">
        <f t="shared" si="20"/>
        <v/>
      </c>
      <c r="AB101" s="38" t="str">
        <f t="shared" si="21"/>
        <v/>
      </c>
      <c r="AC101" s="39" t="str">
        <f>IF($AB101="","",IF('個人種目入力 (みほん)'!$AM101=2,VLOOKUP($AB101,'(種目・作業用)'!$A$22:$D$36,2,FALSE),VLOOKUP($AB101,'(種目・作業用)'!$A$2:$D$21,2,FALSE)))</f>
        <v/>
      </c>
      <c r="AD101" s="39" t="str">
        <f>IF($AB101="","",IF('個人種目入力 (みほん)'!$AM101=2,VLOOKUP($AB101,'(種目・作業用)'!$A$22:$D$36,3,FALSE),VLOOKUP($AB101,'(種目・作業用)'!$A$2:$D$21,3,FALSE)))</f>
        <v/>
      </c>
      <c r="AE101" s="39" t="str">
        <f>IF($AB101="","",IF('個人種目入力 (みほん)'!$AM101=2,VLOOKUP($AB101,'(種目・作業用)'!$A$22:$D$36,4,FALSE),VLOOKUP($AB101,'(種目・作業用)'!$A$2:$D$21,4,FALSE)))</f>
        <v/>
      </c>
      <c r="AF101" s="40" t="str">
        <f t="shared" si="28"/>
        <v/>
      </c>
      <c r="AG101" s="3" t="str">
        <f t="shared" si="29"/>
        <v xml:space="preserve"> </v>
      </c>
      <c r="AH101" s="3" t="str">
        <f t="shared" si="22"/>
        <v/>
      </c>
      <c r="AI101" s="3" t="str">
        <f t="shared" si="23"/>
        <v/>
      </c>
      <c r="AJ101" s="3" t="str">
        <f t="shared" si="24"/>
        <v/>
      </c>
      <c r="AK101" s="41" t="str">
        <f t="shared" si="25"/>
        <v/>
      </c>
      <c r="AL101" s="3" t="str">
        <f t="shared" si="30"/>
        <v/>
      </c>
      <c r="AM101" s="3" t="str">
        <f t="shared" si="26"/>
        <v/>
      </c>
      <c r="AN101" s="3" t="str">
        <f t="shared" si="31"/>
        <v/>
      </c>
      <c r="AO101" s="3" t="str">
        <f t="shared" si="32"/>
        <v/>
      </c>
      <c r="AP101" s="3" t="str">
        <f t="shared" si="33"/>
        <v/>
      </c>
      <c r="AQ101" s="1"/>
      <c r="AR101" s="1" t="str">
        <f t="shared" si="27"/>
        <v>　</v>
      </c>
    </row>
    <row r="102" spans="1:44" ht="24" customHeight="1" x14ac:dyDescent="0.15">
      <c r="A102" s="23">
        <v>96</v>
      </c>
      <c r="B102" s="79"/>
      <c r="C102" s="79"/>
      <c r="D102" s="79"/>
      <c r="E102" s="79"/>
      <c r="F102" s="79"/>
      <c r="G102" s="79"/>
      <c r="H102" s="49"/>
      <c r="I102" s="80"/>
      <c r="J102" s="81"/>
      <c r="K102" s="81"/>
      <c r="L102" s="81"/>
      <c r="M102" s="82"/>
      <c r="N102" s="81"/>
      <c r="O102" s="81"/>
      <c r="P102" s="83" t="str">
        <f t="shared" si="17"/>
        <v/>
      </c>
      <c r="Q102" s="81"/>
      <c r="R102" s="80"/>
      <c r="S102" s="84" t="str">
        <f t="shared" si="18"/>
        <v/>
      </c>
      <c r="T102" s="81"/>
      <c r="U102" s="84" t="str">
        <f t="shared" si="19"/>
        <v/>
      </c>
      <c r="V102" s="62"/>
      <c r="W102" s="85"/>
      <c r="AA102" s="3" t="str">
        <f t="shared" si="20"/>
        <v/>
      </c>
      <c r="AB102" s="38" t="str">
        <f t="shared" si="21"/>
        <v/>
      </c>
      <c r="AC102" s="39" t="str">
        <f>IF($AB102="","",IF('個人種目入力 (みほん)'!$AM102=2,VLOOKUP($AB102,'(種目・作業用)'!$A$22:$D$36,2,FALSE),VLOOKUP($AB102,'(種目・作業用)'!$A$2:$D$21,2,FALSE)))</f>
        <v/>
      </c>
      <c r="AD102" s="39" t="str">
        <f>IF($AB102="","",IF('個人種目入力 (みほん)'!$AM102=2,VLOOKUP($AB102,'(種目・作業用)'!$A$22:$D$36,3,FALSE),VLOOKUP($AB102,'(種目・作業用)'!$A$2:$D$21,3,FALSE)))</f>
        <v/>
      </c>
      <c r="AE102" s="39" t="str">
        <f>IF($AB102="","",IF('個人種目入力 (みほん)'!$AM102=2,VLOOKUP($AB102,'(種目・作業用)'!$A$22:$D$36,4,FALSE),VLOOKUP($AB102,'(種目・作業用)'!$A$2:$D$21,4,FALSE)))</f>
        <v/>
      </c>
      <c r="AF102" s="40" t="str">
        <f t="shared" si="28"/>
        <v/>
      </c>
      <c r="AG102" s="3" t="str">
        <f t="shared" si="29"/>
        <v xml:space="preserve"> </v>
      </c>
      <c r="AH102" s="3" t="str">
        <f t="shared" si="22"/>
        <v/>
      </c>
      <c r="AI102" s="3" t="str">
        <f t="shared" si="23"/>
        <v/>
      </c>
      <c r="AJ102" s="3" t="str">
        <f t="shared" si="24"/>
        <v/>
      </c>
      <c r="AK102" s="41" t="str">
        <f t="shared" si="25"/>
        <v/>
      </c>
      <c r="AL102" s="3" t="str">
        <f t="shared" si="30"/>
        <v/>
      </c>
      <c r="AM102" s="3" t="str">
        <f t="shared" si="26"/>
        <v/>
      </c>
      <c r="AN102" s="3" t="str">
        <f t="shared" si="31"/>
        <v/>
      </c>
      <c r="AO102" s="3" t="str">
        <f t="shared" si="32"/>
        <v/>
      </c>
      <c r="AP102" s="3" t="str">
        <f t="shared" si="33"/>
        <v/>
      </c>
      <c r="AQ102" s="1"/>
      <c r="AR102" s="1" t="str">
        <f t="shared" si="27"/>
        <v>　</v>
      </c>
    </row>
    <row r="103" spans="1:44" ht="24" customHeight="1" x14ac:dyDescent="0.15">
      <c r="A103" s="23">
        <v>97</v>
      </c>
      <c r="B103" s="79"/>
      <c r="C103" s="79"/>
      <c r="D103" s="79"/>
      <c r="E103" s="79"/>
      <c r="F103" s="79"/>
      <c r="G103" s="79"/>
      <c r="H103" s="49"/>
      <c r="I103" s="80"/>
      <c r="J103" s="81"/>
      <c r="K103" s="81"/>
      <c r="L103" s="81"/>
      <c r="M103" s="82"/>
      <c r="N103" s="81"/>
      <c r="O103" s="81"/>
      <c r="P103" s="83" t="str">
        <f t="shared" si="17"/>
        <v/>
      </c>
      <c r="Q103" s="81"/>
      <c r="R103" s="80"/>
      <c r="S103" s="84" t="str">
        <f t="shared" si="18"/>
        <v/>
      </c>
      <c r="T103" s="81"/>
      <c r="U103" s="84" t="str">
        <f t="shared" si="19"/>
        <v/>
      </c>
      <c r="V103" s="62"/>
      <c r="W103" s="85"/>
      <c r="AA103" s="3" t="str">
        <f t="shared" si="20"/>
        <v/>
      </c>
      <c r="AB103" s="38" t="str">
        <f t="shared" si="21"/>
        <v/>
      </c>
      <c r="AC103" s="39" t="str">
        <f>IF($AB103="","",IF('個人種目入力 (みほん)'!$AM103=2,VLOOKUP($AB103,'(種目・作業用)'!$A$22:$D$36,2,FALSE),VLOOKUP($AB103,'(種目・作業用)'!$A$2:$D$21,2,FALSE)))</f>
        <v/>
      </c>
      <c r="AD103" s="39" t="str">
        <f>IF($AB103="","",IF('個人種目入力 (みほん)'!$AM103=2,VLOOKUP($AB103,'(種目・作業用)'!$A$22:$D$36,3,FALSE),VLOOKUP($AB103,'(種目・作業用)'!$A$2:$D$21,3,FALSE)))</f>
        <v/>
      </c>
      <c r="AE103" s="39" t="str">
        <f>IF($AB103="","",IF('個人種目入力 (みほん)'!$AM103=2,VLOOKUP($AB103,'(種目・作業用)'!$A$22:$D$36,4,FALSE),VLOOKUP($AB103,'(種目・作業用)'!$A$2:$D$21,4,FALSE)))</f>
        <v/>
      </c>
      <c r="AF103" s="40" t="str">
        <f t="shared" si="28"/>
        <v/>
      </c>
      <c r="AG103" s="3" t="str">
        <f t="shared" si="29"/>
        <v xml:space="preserve"> </v>
      </c>
      <c r="AH103" s="3" t="str">
        <f t="shared" si="22"/>
        <v/>
      </c>
      <c r="AI103" s="3" t="str">
        <f t="shared" si="23"/>
        <v/>
      </c>
      <c r="AJ103" s="3" t="str">
        <f t="shared" si="24"/>
        <v/>
      </c>
      <c r="AK103" s="41" t="str">
        <f t="shared" si="25"/>
        <v/>
      </c>
      <c r="AL103" s="3" t="str">
        <f t="shared" si="30"/>
        <v/>
      </c>
      <c r="AM103" s="3" t="str">
        <f t="shared" si="26"/>
        <v/>
      </c>
      <c r="AN103" s="3" t="str">
        <f t="shared" si="31"/>
        <v/>
      </c>
      <c r="AO103" s="3" t="str">
        <f t="shared" si="32"/>
        <v/>
      </c>
      <c r="AP103" s="3" t="str">
        <f t="shared" si="33"/>
        <v/>
      </c>
      <c r="AQ103" s="1"/>
      <c r="AR103" s="1" t="str">
        <f t="shared" si="27"/>
        <v>　</v>
      </c>
    </row>
    <row r="104" spans="1:44" ht="24" customHeight="1" x14ac:dyDescent="0.15">
      <c r="A104" s="23">
        <v>98</v>
      </c>
      <c r="B104" s="79"/>
      <c r="C104" s="79"/>
      <c r="D104" s="79"/>
      <c r="E104" s="79"/>
      <c r="F104" s="79"/>
      <c r="G104" s="79"/>
      <c r="H104" s="49"/>
      <c r="I104" s="80"/>
      <c r="J104" s="81"/>
      <c r="K104" s="81"/>
      <c r="L104" s="81"/>
      <c r="M104" s="82"/>
      <c r="N104" s="81"/>
      <c r="O104" s="81"/>
      <c r="P104" s="83" t="str">
        <f t="shared" si="17"/>
        <v/>
      </c>
      <c r="Q104" s="81"/>
      <c r="R104" s="80"/>
      <c r="S104" s="84" t="str">
        <f t="shared" si="18"/>
        <v/>
      </c>
      <c r="T104" s="81"/>
      <c r="U104" s="84" t="str">
        <f t="shared" si="19"/>
        <v/>
      </c>
      <c r="V104" s="62"/>
      <c r="W104" s="85"/>
      <c r="AA104" s="3" t="str">
        <f t="shared" si="20"/>
        <v/>
      </c>
      <c r="AB104" s="38" t="str">
        <f t="shared" si="21"/>
        <v/>
      </c>
      <c r="AC104" s="39" t="str">
        <f>IF($AB104="","",IF('個人種目入力 (みほん)'!$AM104=2,VLOOKUP($AB104,'(種目・作業用)'!$A$22:$D$36,2,FALSE),VLOOKUP($AB104,'(種目・作業用)'!$A$2:$D$21,2,FALSE)))</f>
        <v/>
      </c>
      <c r="AD104" s="39" t="str">
        <f>IF($AB104="","",IF('個人種目入力 (みほん)'!$AM104=2,VLOOKUP($AB104,'(種目・作業用)'!$A$22:$D$36,3,FALSE),VLOOKUP($AB104,'(種目・作業用)'!$A$2:$D$21,3,FALSE)))</f>
        <v/>
      </c>
      <c r="AE104" s="39" t="str">
        <f>IF($AB104="","",IF('個人種目入力 (みほん)'!$AM104=2,VLOOKUP($AB104,'(種目・作業用)'!$A$22:$D$36,4,FALSE),VLOOKUP($AB104,'(種目・作業用)'!$A$2:$D$21,4,FALSE)))</f>
        <v/>
      </c>
      <c r="AF104" s="40" t="str">
        <f t="shared" si="28"/>
        <v/>
      </c>
      <c r="AG104" s="3" t="str">
        <f t="shared" si="29"/>
        <v xml:space="preserve"> </v>
      </c>
      <c r="AH104" s="3" t="str">
        <f t="shared" si="22"/>
        <v/>
      </c>
      <c r="AI104" s="3" t="str">
        <f t="shared" si="23"/>
        <v/>
      </c>
      <c r="AJ104" s="3" t="str">
        <f t="shared" si="24"/>
        <v/>
      </c>
      <c r="AK104" s="41" t="str">
        <f t="shared" si="25"/>
        <v/>
      </c>
      <c r="AL104" s="3" t="str">
        <f t="shared" si="30"/>
        <v/>
      </c>
      <c r="AM104" s="3" t="str">
        <f t="shared" si="26"/>
        <v/>
      </c>
      <c r="AN104" s="3" t="str">
        <f t="shared" si="31"/>
        <v/>
      </c>
      <c r="AO104" s="3" t="str">
        <f t="shared" si="32"/>
        <v/>
      </c>
      <c r="AP104" s="3" t="str">
        <f t="shared" si="33"/>
        <v/>
      </c>
      <c r="AQ104" s="1"/>
      <c r="AR104" s="1" t="str">
        <f t="shared" si="27"/>
        <v>　</v>
      </c>
    </row>
    <row r="105" spans="1:44" ht="24" customHeight="1" x14ac:dyDescent="0.15">
      <c r="A105" s="23">
        <v>99</v>
      </c>
      <c r="B105" s="79"/>
      <c r="C105" s="79"/>
      <c r="D105" s="79"/>
      <c r="E105" s="79"/>
      <c r="F105" s="79"/>
      <c r="G105" s="79"/>
      <c r="H105" s="49"/>
      <c r="I105" s="80"/>
      <c r="J105" s="81"/>
      <c r="K105" s="81"/>
      <c r="L105" s="81"/>
      <c r="M105" s="82"/>
      <c r="N105" s="81"/>
      <c r="O105" s="81"/>
      <c r="P105" s="83" t="str">
        <f t="shared" si="17"/>
        <v/>
      </c>
      <c r="Q105" s="81"/>
      <c r="R105" s="80"/>
      <c r="S105" s="84" t="str">
        <f t="shared" si="18"/>
        <v/>
      </c>
      <c r="T105" s="81"/>
      <c r="U105" s="84" t="str">
        <f t="shared" si="19"/>
        <v/>
      </c>
      <c r="V105" s="62"/>
      <c r="W105" s="85"/>
      <c r="AA105" s="3" t="str">
        <f t="shared" si="20"/>
        <v/>
      </c>
      <c r="AB105" s="38" t="str">
        <f t="shared" si="21"/>
        <v/>
      </c>
      <c r="AC105" s="39" t="str">
        <f>IF($AB105="","",IF('個人種目入力 (みほん)'!$AM105=2,VLOOKUP($AB105,'(種目・作業用)'!$A$22:$D$36,2,FALSE),VLOOKUP($AB105,'(種目・作業用)'!$A$2:$D$21,2,FALSE)))</f>
        <v/>
      </c>
      <c r="AD105" s="39" t="str">
        <f>IF($AB105="","",IF('個人種目入力 (みほん)'!$AM105=2,VLOOKUP($AB105,'(種目・作業用)'!$A$22:$D$36,3,FALSE),VLOOKUP($AB105,'(種目・作業用)'!$A$2:$D$21,3,FALSE)))</f>
        <v/>
      </c>
      <c r="AE105" s="39" t="str">
        <f>IF($AB105="","",IF('個人種目入力 (みほん)'!$AM105=2,VLOOKUP($AB105,'(種目・作業用)'!$A$22:$D$36,4,FALSE),VLOOKUP($AB105,'(種目・作業用)'!$A$2:$D$21,4,FALSE)))</f>
        <v/>
      </c>
      <c r="AF105" s="40" t="str">
        <f t="shared" si="28"/>
        <v/>
      </c>
      <c r="AG105" s="3" t="str">
        <f t="shared" si="29"/>
        <v xml:space="preserve"> </v>
      </c>
      <c r="AH105" s="3" t="str">
        <f t="shared" si="22"/>
        <v/>
      </c>
      <c r="AI105" s="3" t="str">
        <f t="shared" si="23"/>
        <v/>
      </c>
      <c r="AJ105" s="3" t="str">
        <f t="shared" si="24"/>
        <v/>
      </c>
      <c r="AK105" s="41" t="str">
        <f t="shared" si="25"/>
        <v/>
      </c>
      <c r="AL105" s="3" t="str">
        <f t="shared" si="30"/>
        <v/>
      </c>
      <c r="AM105" s="3" t="str">
        <f t="shared" si="26"/>
        <v/>
      </c>
      <c r="AN105" s="3" t="str">
        <f t="shared" si="31"/>
        <v/>
      </c>
      <c r="AO105" s="3" t="str">
        <f t="shared" si="32"/>
        <v/>
      </c>
      <c r="AP105" s="3" t="str">
        <f t="shared" si="33"/>
        <v/>
      </c>
      <c r="AQ105" s="1"/>
      <c r="AR105" s="1" t="str">
        <f t="shared" si="27"/>
        <v>　</v>
      </c>
    </row>
    <row r="106" spans="1:44" ht="24" customHeight="1" x14ac:dyDescent="0.15">
      <c r="A106" s="87">
        <v>100</v>
      </c>
      <c r="B106" s="79"/>
      <c r="C106" s="79"/>
      <c r="D106" s="79"/>
      <c r="E106" s="79"/>
      <c r="F106" s="79"/>
      <c r="G106" s="79"/>
      <c r="H106" s="49"/>
      <c r="I106" s="80"/>
      <c r="J106" s="81"/>
      <c r="K106" s="81"/>
      <c r="L106" s="81"/>
      <c r="M106" s="82"/>
      <c r="N106" s="81"/>
      <c r="O106" s="81"/>
      <c r="P106" s="83" t="str">
        <f t="shared" si="17"/>
        <v/>
      </c>
      <c r="Q106" s="81"/>
      <c r="R106" s="80"/>
      <c r="S106" s="84" t="str">
        <f t="shared" si="18"/>
        <v/>
      </c>
      <c r="T106" s="81"/>
      <c r="U106" s="84" t="str">
        <f t="shared" si="19"/>
        <v/>
      </c>
      <c r="V106" s="62"/>
      <c r="W106" s="85"/>
      <c r="AA106" s="3" t="str">
        <f t="shared" si="20"/>
        <v/>
      </c>
      <c r="AB106" s="38" t="str">
        <f t="shared" si="21"/>
        <v/>
      </c>
      <c r="AC106" s="39" t="str">
        <f>IF($AB106="","",IF('個人種目入力 (みほん)'!$AM106=2,VLOOKUP($AB106,'(種目・作業用)'!$A$22:$D$36,2,FALSE),VLOOKUP($AB106,'(種目・作業用)'!$A$2:$D$21,2,FALSE)))</f>
        <v/>
      </c>
      <c r="AD106" s="39" t="str">
        <f>IF($AB106="","",IF('個人種目入力 (みほん)'!$AM106=2,VLOOKUP($AB106,'(種目・作業用)'!$A$22:$D$36,3,FALSE),VLOOKUP($AB106,'(種目・作業用)'!$A$2:$D$21,3,FALSE)))</f>
        <v/>
      </c>
      <c r="AE106" s="39" t="str">
        <f>IF($AB106="","",IF('個人種目入力 (みほん)'!$AM106=2,VLOOKUP($AB106,'(種目・作業用)'!$A$22:$D$36,4,FALSE),VLOOKUP($AB106,'(種目・作業用)'!$A$2:$D$21,4,FALSE)))</f>
        <v/>
      </c>
      <c r="AF106" s="40" t="str">
        <f t="shared" si="28"/>
        <v/>
      </c>
      <c r="AG106" s="3" t="str">
        <f t="shared" si="29"/>
        <v xml:space="preserve"> </v>
      </c>
      <c r="AH106" s="3" t="str">
        <f t="shared" si="22"/>
        <v/>
      </c>
      <c r="AI106" s="3" t="str">
        <f t="shared" si="23"/>
        <v/>
      </c>
      <c r="AJ106" s="3" t="str">
        <f t="shared" si="24"/>
        <v/>
      </c>
      <c r="AK106" s="41" t="str">
        <f t="shared" si="25"/>
        <v/>
      </c>
      <c r="AL106" s="3" t="str">
        <f t="shared" si="30"/>
        <v/>
      </c>
      <c r="AM106" s="3" t="str">
        <f t="shared" si="26"/>
        <v/>
      </c>
      <c r="AN106" s="3" t="str">
        <f t="shared" si="31"/>
        <v/>
      </c>
      <c r="AO106" s="3" t="str">
        <f t="shared" si="32"/>
        <v/>
      </c>
      <c r="AP106" s="3" t="str">
        <f t="shared" si="33"/>
        <v/>
      </c>
      <c r="AQ106" s="1"/>
      <c r="AR106" s="1" t="str">
        <f t="shared" si="27"/>
        <v>　</v>
      </c>
    </row>
    <row r="107" spans="1:44" ht="24" customHeight="1" x14ac:dyDescent="0.15">
      <c r="A107" s="23">
        <v>101</v>
      </c>
      <c r="B107" s="79"/>
      <c r="C107" s="79"/>
      <c r="D107" s="79"/>
      <c r="E107" s="79"/>
      <c r="F107" s="79"/>
      <c r="G107" s="79"/>
      <c r="H107" s="49"/>
      <c r="I107" s="80"/>
      <c r="J107" s="81"/>
      <c r="K107" s="81"/>
      <c r="L107" s="81"/>
      <c r="M107" s="82"/>
      <c r="N107" s="81"/>
      <c r="O107" s="81"/>
      <c r="P107" s="83" t="str">
        <f t="shared" si="17"/>
        <v/>
      </c>
      <c r="Q107" s="81"/>
      <c r="R107" s="80"/>
      <c r="S107" s="84" t="str">
        <f>IF(H107="","","月")</f>
        <v/>
      </c>
      <c r="T107" s="81"/>
      <c r="U107" s="84" t="str">
        <f>IF(H107="","","日")</f>
        <v/>
      </c>
      <c r="V107" s="62"/>
      <c r="W107" s="86"/>
      <c r="AA107" s="3" t="str">
        <f t="shared" si="20"/>
        <v/>
      </c>
      <c r="AB107" s="38" t="str">
        <f t="shared" si="21"/>
        <v/>
      </c>
      <c r="AC107" s="39" t="str">
        <f>IF($AB107="","",IF('個人種目入力 (みほん)'!$AM107=2,VLOOKUP($AB107,'(種目・作業用)'!$A$22:$D$36,2,FALSE),VLOOKUP($AB107,'(種目・作業用)'!$A$2:$D$21,2,FALSE)))</f>
        <v/>
      </c>
      <c r="AD107" s="39" t="str">
        <f>IF($AB107="","",IF('個人種目入力 (みほん)'!$AM107=2,VLOOKUP($AB107,'(種目・作業用)'!$A$22:$D$36,3,FALSE),VLOOKUP($AB107,'(種目・作業用)'!$A$2:$D$21,3,FALSE)))</f>
        <v/>
      </c>
      <c r="AE107" s="39" t="str">
        <f>IF($AB107="","",IF('個人種目入力 (みほん)'!$AM107=2,VLOOKUP($AB107,'(種目・作業用)'!$A$22:$D$36,4,FALSE),VLOOKUP($AB107,'(種目・作業用)'!$A$2:$D$21,4,FALSE)))</f>
        <v/>
      </c>
      <c r="AF107" s="40" t="str">
        <f t="shared" si="28"/>
        <v/>
      </c>
      <c r="AG107" s="3" t="str">
        <f t="shared" si="29"/>
        <v xml:space="preserve"> </v>
      </c>
      <c r="AH107" s="3" t="str">
        <f t="shared" si="22"/>
        <v/>
      </c>
      <c r="AI107" s="3" t="str">
        <f t="shared" si="23"/>
        <v/>
      </c>
      <c r="AJ107" s="3" t="str">
        <f t="shared" si="24"/>
        <v/>
      </c>
      <c r="AK107" s="41" t="str">
        <f t="shared" si="25"/>
        <v/>
      </c>
      <c r="AL107" s="3" t="str">
        <f t="shared" si="30"/>
        <v/>
      </c>
      <c r="AM107" s="3" t="str">
        <f t="shared" si="26"/>
        <v/>
      </c>
      <c r="AN107" s="3" t="str">
        <f t="shared" si="31"/>
        <v/>
      </c>
      <c r="AO107" s="3" t="str">
        <f t="shared" si="32"/>
        <v/>
      </c>
      <c r="AP107" s="3" t="str">
        <f t="shared" si="33"/>
        <v/>
      </c>
      <c r="AQ107" s="1"/>
      <c r="AR107" s="1" t="str">
        <f t="shared" si="27"/>
        <v>　</v>
      </c>
    </row>
    <row r="108" spans="1:44" ht="24" customHeight="1" x14ac:dyDescent="0.15">
      <c r="A108" s="23">
        <v>102</v>
      </c>
      <c r="B108" s="79"/>
      <c r="C108" s="79"/>
      <c r="D108" s="79"/>
      <c r="E108" s="79"/>
      <c r="F108" s="79"/>
      <c r="G108" s="79"/>
      <c r="H108" s="49"/>
      <c r="I108" s="80"/>
      <c r="J108" s="81"/>
      <c r="K108" s="81"/>
      <c r="L108" s="81"/>
      <c r="M108" s="82"/>
      <c r="N108" s="81"/>
      <c r="O108" s="81"/>
      <c r="P108" s="83" t="str">
        <f t="shared" si="17"/>
        <v/>
      </c>
      <c r="Q108" s="81"/>
      <c r="R108" s="80"/>
      <c r="S108" s="84" t="str">
        <f>IF(H108="","","月")</f>
        <v/>
      </c>
      <c r="T108" s="81"/>
      <c r="U108" s="84" t="str">
        <f>IF(H108="","","日")</f>
        <v/>
      </c>
      <c r="V108" s="62"/>
      <c r="W108" s="85"/>
      <c r="AA108" s="3" t="str">
        <f t="shared" si="20"/>
        <v/>
      </c>
      <c r="AB108" s="38" t="str">
        <f t="shared" si="21"/>
        <v/>
      </c>
      <c r="AC108" s="39" t="str">
        <f>IF($AB108="","",IF('個人種目入力 (みほん)'!$AM108=2,VLOOKUP($AB108,'(種目・作業用)'!$A$22:$D$36,2,FALSE),VLOOKUP($AB108,'(種目・作業用)'!$A$2:$D$21,2,FALSE)))</f>
        <v/>
      </c>
      <c r="AD108" s="39" t="str">
        <f>IF($AB108="","",IF('個人種目入力 (みほん)'!$AM108=2,VLOOKUP($AB108,'(種目・作業用)'!$A$22:$D$36,3,FALSE),VLOOKUP($AB108,'(種目・作業用)'!$A$2:$D$21,3,FALSE)))</f>
        <v/>
      </c>
      <c r="AE108" s="39" t="str">
        <f>IF($AB108="","",IF('個人種目入力 (みほん)'!$AM108=2,VLOOKUP($AB108,'(種目・作業用)'!$A$22:$D$36,4,FALSE),VLOOKUP($AB108,'(種目・作業用)'!$A$2:$D$21,4,FALSE)))</f>
        <v/>
      </c>
      <c r="AF108" s="40" t="str">
        <f t="shared" si="28"/>
        <v/>
      </c>
      <c r="AG108" s="3" t="str">
        <f t="shared" si="29"/>
        <v xml:space="preserve"> </v>
      </c>
      <c r="AH108" s="3" t="str">
        <f t="shared" si="22"/>
        <v/>
      </c>
      <c r="AI108" s="3" t="str">
        <f t="shared" si="23"/>
        <v/>
      </c>
      <c r="AJ108" s="3" t="str">
        <f t="shared" si="24"/>
        <v/>
      </c>
      <c r="AK108" s="41" t="str">
        <f t="shared" si="25"/>
        <v/>
      </c>
      <c r="AL108" s="3" t="str">
        <f t="shared" si="30"/>
        <v/>
      </c>
      <c r="AM108" s="3" t="str">
        <f t="shared" si="26"/>
        <v/>
      </c>
      <c r="AN108" s="3" t="str">
        <f t="shared" si="31"/>
        <v/>
      </c>
      <c r="AO108" s="3" t="str">
        <f t="shared" si="32"/>
        <v/>
      </c>
      <c r="AP108" s="3" t="str">
        <f t="shared" si="33"/>
        <v/>
      </c>
      <c r="AQ108" s="1"/>
      <c r="AR108" s="1" t="str">
        <f t="shared" si="27"/>
        <v>　</v>
      </c>
    </row>
    <row r="109" spans="1:44" ht="24" customHeight="1" x14ac:dyDescent="0.15">
      <c r="A109" s="23">
        <v>103</v>
      </c>
      <c r="B109" s="79"/>
      <c r="C109" s="79"/>
      <c r="D109" s="79"/>
      <c r="E109" s="79"/>
      <c r="F109" s="79"/>
      <c r="G109" s="79"/>
      <c r="H109" s="49"/>
      <c r="I109" s="80"/>
      <c r="J109" s="81"/>
      <c r="K109" s="81"/>
      <c r="L109" s="81"/>
      <c r="M109" s="82"/>
      <c r="N109" s="81"/>
      <c r="O109" s="81"/>
      <c r="P109" s="83" t="str">
        <f t="shared" si="17"/>
        <v/>
      </c>
      <c r="Q109" s="81"/>
      <c r="R109" s="80"/>
      <c r="S109" s="84" t="str">
        <f>IF(H109="","","月")</f>
        <v/>
      </c>
      <c r="T109" s="81"/>
      <c r="U109" s="84" t="str">
        <f>IF(H109="","","日")</f>
        <v/>
      </c>
      <c r="V109" s="62"/>
      <c r="W109" s="85"/>
      <c r="AA109" s="3" t="str">
        <f t="shared" si="20"/>
        <v/>
      </c>
      <c r="AB109" s="38" t="str">
        <f t="shared" si="21"/>
        <v/>
      </c>
      <c r="AC109" s="39" t="str">
        <f>IF($AB109="","",IF('個人種目入力 (みほん)'!$AM109=2,VLOOKUP($AB109,'(種目・作業用)'!$A$22:$D$36,2,FALSE),VLOOKUP($AB109,'(種目・作業用)'!$A$2:$D$21,2,FALSE)))</f>
        <v/>
      </c>
      <c r="AD109" s="39" t="str">
        <f>IF($AB109="","",IF('個人種目入力 (みほん)'!$AM109=2,VLOOKUP($AB109,'(種目・作業用)'!$A$22:$D$36,3,FALSE),VLOOKUP($AB109,'(種目・作業用)'!$A$2:$D$21,3,FALSE)))</f>
        <v/>
      </c>
      <c r="AE109" s="39" t="str">
        <f>IF($AB109="","",IF('個人種目入力 (みほん)'!$AM109=2,VLOOKUP($AB109,'(種目・作業用)'!$A$22:$D$36,4,FALSE),VLOOKUP($AB109,'(種目・作業用)'!$A$2:$D$21,4,FALSE)))</f>
        <v/>
      </c>
      <c r="AF109" s="40" t="str">
        <f t="shared" si="28"/>
        <v/>
      </c>
      <c r="AG109" s="3" t="str">
        <f t="shared" si="29"/>
        <v xml:space="preserve"> </v>
      </c>
      <c r="AH109" s="3" t="str">
        <f t="shared" si="22"/>
        <v/>
      </c>
      <c r="AI109" s="3" t="str">
        <f t="shared" si="23"/>
        <v/>
      </c>
      <c r="AJ109" s="3" t="str">
        <f t="shared" si="24"/>
        <v/>
      </c>
      <c r="AK109" s="41" t="str">
        <f t="shared" si="25"/>
        <v/>
      </c>
      <c r="AL109" s="3" t="str">
        <f t="shared" si="30"/>
        <v/>
      </c>
      <c r="AM109" s="3" t="str">
        <f t="shared" si="26"/>
        <v/>
      </c>
      <c r="AN109" s="3" t="str">
        <f t="shared" si="31"/>
        <v/>
      </c>
      <c r="AO109" s="3" t="str">
        <f t="shared" si="32"/>
        <v/>
      </c>
      <c r="AP109" s="3" t="str">
        <f t="shared" si="33"/>
        <v/>
      </c>
      <c r="AQ109" s="1"/>
      <c r="AR109" s="1" t="str">
        <f t="shared" si="27"/>
        <v>　</v>
      </c>
    </row>
    <row r="110" spans="1:44" ht="24" customHeight="1" x14ac:dyDescent="0.15">
      <c r="A110" s="23">
        <v>104</v>
      </c>
      <c r="B110" s="79"/>
      <c r="C110" s="79"/>
      <c r="D110" s="79"/>
      <c r="E110" s="79"/>
      <c r="F110" s="79"/>
      <c r="G110" s="79"/>
      <c r="H110" s="49"/>
      <c r="I110" s="80"/>
      <c r="J110" s="81"/>
      <c r="K110" s="81"/>
      <c r="L110" s="81"/>
      <c r="M110" s="82"/>
      <c r="N110" s="81"/>
      <c r="O110" s="81"/>
      <c r="P110" s="83" t="str">
        <f t="shared" si="17"/>
        <v/>
      </c>
      <c r="Q110" s="81"/>
      <c r="R110" s="80"/>
      <c r="S110" s="84" t="str">
        <f t="shared" ref="S110:S130" si="34">IF(H110="","","月")</f>
        <v/>
      </c>
      <c r="T110" s="81"/>
      <c r="U110" s="84" t="str">
        <f t="shared" ref="U110:U130" si="35">IF(H110="","","日")</f>
        <v/>
      </c>
      <c r="V110" s="62"/>
      <c r="W110" s="85"/>
      <c r="AA110" s="3" t="str">
        <f t="shared" si="20"/>
        <v/>
      </c>
      <c r="AB110" s="38" t="str">
        <f t="shared" si="21"/>
        <v/>
      </c>
      <c r="AC110" s="39" t="str">
        <f>IF($AB110="","",IF('個人種目入力 (みほん)'!$AM110=2,VLOOKUP($AB110,'(種目・作業用)'!$A$22:$D$36,2,FALSE),VLOOKUP($AB110,'(種目・作業用)'!$A$2:$D$21,2,FALSE)))</f>
        <v/>
      </c>
      <c r="AD110" s="39" t="str">
        <f>IF($AB110="","",IF('個人種目入力 (みほん)'!$AM110=2,VLOOKUP($AB110,'(種目・作業用)'!$A$22:$D$36,3,FALSE),VLOOKUP($AB110,'(種目・作業用)'!$A$2:$D$21,3,FALSE)))</f>
        <v/>
      </c>
      <c r="AE110" s="39" t="str">
        <f>IF($AB110="","",IF('個人種目入力 (みほん)'!$AM110=2,VLOOKUP($AB110,'(種目・作業用)'!$A$22:$D$36,4,FALSE),VLOOKUP($AB110,'(種目・作業用)'!$A$2:$D$21,4,FALSE)))</f>
        <v/>
      </c>
      <c r="AF110" s="40" t="str">
        <f t="shared" si="28"/>
        <v/>
      </c>
      <c r="AG110" s="3" t="str">
        <f t="shared" si="29"/>
        <v xml:space="preserve"> </v>
      </c>
      <c r="AH110" s="3" t="str">
        <f t="shared" si="22"/>
        <v/>
      </c>
      <c r="AI110" s="3" t="str">
        <f t="shared" si="23"/>
        <v/>
      </c>
      <c r="AJ110" s="3" t="str">
        <f t="shared" si="24"/>
        <v/>
      </c>
      <c r="AK110" s="41" t="str">
        <f t="shared" si="25"/>
        <v/>
      </c>
      <c r="AL110" s="3" t="str">
        <f t="shared" si="30"/>
        <v/>
      </c>
      <c r="AM110" s="3" t="str">
        <f t="shared" si="26"/>
        <v/>
      </c>
      <c r="AN110" s="3" t="str">
        <f t="shared" si="31"/>
        <v/>
      </c>
      <c r="AO110" s="3" t="str">
        <f t="shared" si="32"/>
        <v/>
      </c>
      <c r="AP110" s="3" t="str">
        <f t="shared" si="33"/>
        <v/>
      </c>
      <c r="AQ110" s="1"/>
      <c r="AR110" s="1" t="str">
        <f t="shared" si="27"/>
        <v>　</v>
      </c>
    </row>
    <row r="111" spans="1:44" ht="24" customHeight="1" x14ac:dyDescent="0.15">
      <c r="A111" s="23">
        <v>105</v>
      </c>
      <c r="B111" s="79"/>
      <c r="C111" s="79"/>
      <c r="D111" s="79"/>
      <c r="E111" s="79"/>
      <c r="F111" s="79"/>
      <c r="G111" s="79"/>
      <c r="H111" s="49"/>
      <c r="I111" s="80"/>
      <c r="J111" s="81"/>
      <c r="K111" s="81"/>
      <c r="L111" s="81"/>
      <c r="M111" s="82"/>
      <c r="N111" s="81"/>
      <c r="O111" s="81"/>
      <c r="P111" s="83" t="str">
        <f t="shared" si="17"/>
        <v/>
      </c>
      <c r="Q111" s="81"/>
      <c r="R111" s="80"/>
      <c r="S111" s="84" t="str">
        <f t="shared" si="34"/>
        <v/>
      </c>
      <c r="T111" s="81"/>
      <c r="U111" s="84" t="str">
        <f t="shared" si="35"/>
        <v/>
      </c>
      <c r="V111" s="62"/>
      <c r="W111" s="85"/>
      <c r="AA111" s="3" t="str">
        <f t="shared" si="20"/>
        <v/>
      </c>
      <c r="AB111" s="38" t="str">
        <f t="shared" si="21"/>
        <v/>
      </c>
      <c r="AC111" s="39" t="str">
        <f>IF($AB111="","",IF('個人種目入力 (みほん)'!$AM111=2,VLOOKUP($AB111,'(種目・作業用)'!$A$22:$D$36,2,FALSE),VLOOKUP($AB111,'(種目・作業用)'!$A$2:$D$21,2,FALSE)))</f>
        <v/>
      </c>
      <c r="AD111" s="39" t="str">
        <f>IF($AB111="","",IF('個人種目入力 (みほん)'!$AM111=2,VLOOKUP($AB111,'(種目・作業用)'!$A$22:$D$36,3,FALSE),VLOOKUP($AB111,'(種目・作業用)'!$A$2:$D$21,3,FALSE)))</f>
        <v/>
      </c>
      <c r="AE111" s="39" t="str">
        <f>IF($AB111="","",IF('個人種目入力 (みほん)'!$AM111=2,VLOOKUP($AB111,'(種目・作業用)'!$A$22:$D$36,4,FALSE),VLOOKUP($AB111,'(種目・作業用)'!$A$2:$D$21,4,FALSE)))</f>
        <v/>
      </c>
      <c r="AF111" s="40" t="str">
        <f t="shared" si="28"/>
        <v/>
      </c>
      <c r="AG111" s="3" t="str">
        <f t="shared" si="29"/>
        <v xml:space="preserve"> </v>
      </c>
      <c r="AH111" s="3" t="str">
        <f t="shared" si="22"/>
        <v/>
      </c>
      <c r="AI111" s="3" t="str">
        <f t="shared" si="23"/>
        <v/>
      </c>
      <c r="AJ111" s="3" t="str">
        <f t="shared" si="24"/>
        <v/>
      </c>
      <c r="AK111" s="41" t="str">
        <f t="shared" si="25"/>
        <v/>
      </c>
      <c r="AL111" s="3" t="str">
        <f t="shared" si="30"/>
        <v/>
      </c>
      <c r="AM111" s="3" t="str">
        <f t="shared" si="26"/>
        <v/>
      </c>
      <c r="AN111" s="3" t="str">
        <f t="shared" si="31"/>
        <v/>
      </c>
      <c r="AO111" s="3" t="str">
        <f t="shared" si="32"/>
        <v/>
      </c>
      <c r="AP111" s="3" t="str">
        <f t="shared" si="33"/>
        <v/>
      </c>
      <c r="AQ111" s="1"/>
      <c r="AR111" s="1" t="str">
        <f t="shared" si="27"/>
        <v>　</v>
      </c>
    </row>
    <row r="112" spans="1:44" ht="24" customHeight="1" x14ac:dyDescent="0.15">
      <c r="A112" s="23">
        <v>106</v>
      </c>
      <c r="B112" s="79"/>
      <c r="C112" s="79"/>
      <c r="D112" s="79"/>
      <c r="E112" s="79"/>
      <c r="F112" s="79"/>
      <c r="G112" s="79"/>
      <c r="H112" s="49"/>
      <c r="I112" s="80"/>
      <c r="J112" s="81"/>
      <c r="K112" s="81"/>
      <c r="L112" s="81"/>
      <c r="M112" s="82"/>
      <c r="N112" s="81"/>
      <c r="O112" s="81"/>
      <c r="P112" s="83" t="str">
        <f t="shared" si="17"/>
        <v/>
      </c>
      <c r="Q112" s="81"/>
      <c r="R112" s="80"/>
      <c r="S112" s="84" t="str">
        <f t="shared" si="34"/>
        <v/>
      </c>
      <c r="T112" s="81"/>
      <c r="U112" s="84" t="str">
        <f t="shared" si="35"/>
        <v/>
      </c>
      <c r="V112" s="62"/>
      <c r="W112" s="85"/>
      <c r="AA112" s="3" t="str">
        <f t="shared" si="20"/>
        <v/>
      </c>
      <c r="AB112" s="38" t="str">
        <f t="shared" si="21"/>
        <v/>
      </c>
      <c r="AC112" s="39" t="str">
        <f>IF($AB112="","",IF('個人種目入力 (みほん)'!$AM112=2,VLOOKUP($AB112,'(種目・作業用)'!$A$22:$D$36,2,FALSE),VLOOKUP($AB112,'(種目・作業用)'!$A$2:$D$21,2,FALSE)))</f>
        <v/>
      </c>
      <c r="AD112" s="39" t="str">
        <f>IF($AB112="","",IF('個人種目入力 (みほん)'!$AM112=2,VLOOKUP($AB112,'(種目・作業用)'!$A$22:$D$36,3,FALSE),VLOOKUP($AB112,'(種目・作業用)'!$A$2:$D$21,3,FALSE)))</f>
        <v/>
      </c>
      <c r="AE112" s="39" t="str">
        <f>IF($AB112="","",IF('個人種目入力 (みほん)'!$AM112=2,VLOOKUP($AB112,'(種目・作業用)'!$A$22:$D$36,4,FALSE),VLOOKUP($AB112,'(種目・作業用)'!$A$2:$D$21,4,FALSE)))</f>
        <v/>
      </c>
      <c r="AF112" s="40" t="str">
        <f t="shared" si="28"/>
        <v/>
      </c>
      <c r="AG112" s="3" t="str">
        <f t="shared" si="29"/>
        <v xml:space="preserve"> </v>
      </c>
      <c r="AH112" s="3" t="str">
        <f t="shared" si="22"/>
        <v/>
      </c>
      <c r="AI112" s="3" t="str">
        <f t="shared" si="23"/>
        <v/>
      </c>
      <c r="AJ112" s="3" t="str">
        <f t="shared" si="24"/>
        <v/>
      </c>
      <c r="AK112" s="41" t="str">
        <f t="shared" si="25"/>
        <v/>
      </c>
      <c r="AL112" s="3" t="str">
        <f t="shared" si="30"/>
        <v/>
      </c>
      <c r="AM112" s="3" t="str">
        <f t="shared" si="26"/>
        <v/>
      </c>
      <c r="AN112" s="3" t="str">
        <f t="shared" si="31"/>
        <v/>
      </c>
      <c r="AO112" s="3" t="str">
        <f t="shared" si="32"/>
        <v/>
      </c>
      <c r="AP112" s="3" t="str">
        <f t="shared" si="33"/>
        <v/>
      </c>
      <c r="AQ112" s="1"/>
      <c r="AR112" s="1" t="str">
        <f t="shared" si="27"/>
        <v>　</v>
      </c>
    </row>
    <row r="113" spans="1:44" ht="24" customHeight="1" x14ac:dyDescent="0.15">
      <c r="A113" s="23">
        <v>107</v>
      </c>
      <c r="B113" s="79"/>
      <c r="C113" s="79"/>
      <c r="D113" s="79"/>
      <c r="E113" s="79"/>
      <c r="F113" s="79"/>
      <c r="G113" s="79"/>
      <c r="H113" s="49"/>
      <c r="I113" s="80"/>
      <c r="J113" s="81"/>
      <c r="K113" s="81"/>
      <c r="L113" s="81"/>
      <c r="M113" s="82"/>
      <c r="N113" s="81"/>
      <c r="O113" s="81"/>
      <c r="P113" s="83" t="str">
        <f t="shared" si="17"/>
        <v/>
      </c>
      <c r="Q113" s="81"/>
      <c r="R113" s="80"/>
      <c r="S113" s="84" t="str">
        <f t="shared" si="34"/>
        <v/>
      </c>
      <c r="T113" s="81"/>
      <c r="U113" s="84" t="str">
        <f t="shared" si="35"/>
        <v/>
      </c>
      <c r="V113" s="62"/>
      <c r="W113" s="85"/>
      <c r="AA113" s="3" t="str">
        <f t="shared" si="20"/>
        <v/>
      </c>
      <c r="AB113" s="38" t="str">
        <f t="shared" si="21"/>
        <v/>
      </c>
      <c r="AC113" s="39" t="str">
        <f>IF($AB113="","",IF('個人種目入力 (みほん)'!$AM113=2,VLOOKUP($AB113,'(種目・作業用)'!$A$22:$D$36,2,FALSE),VLOOKUP($AB113,'(種目・作業用)'!$A$2:$D$21,2,FALSE)))</f>
        <v/>
      </c>
      <c r="AD113" s="39" t="str">
        <f>IF($AB113="","",IF('個人種目入力 (みほん)'!$AM113=2,VLOOKUP($AB113,'(種目・作業用)'!$A$22:$D$36,3,FALSE),VLOOKUP($AB113,'(種目・作業用)'!$A$2:$D$21,3,FALSE)))</f>
        <v/>
      </c>
      <c r="AE113" s="39" t="str">
        <f>IF($AB113="","",IF('個人種目入力 (みほん)'!$AM113=2,VLOOKUP($AB113,'(種目・作業用)'!$A$22:$D$36,4,FALSE),VLOOKUP($AB113,'(種目・作業用)'!$A$2:$D$21,4,FALSE)))</f>
        <v/>
      </c>
      <c r="AF113" s="40" t="str">
        <f t="shared" si="28"/>
        <v/>
      </c>
      <c r="AG113" s="3" t="str">
        <f t="shared" si="29"/>
        <v xml:space="preserve"> </v>
      </c>
      <c r="AH113" s="3" t="str">
        <f t="shared" si="22"/>
        <v/>
      </c>
      <c r="AI113" s="3" t="str">
        <f t="shared" si="23"/>
        <v/>
      </c>
      <c r="AJ113" s="3" t="str">
        <f t="shared" si="24"/>
        <v/>
      </c>
      <c r="AK113" s="41" t="str">
        <f t="shared" si="25"/>
        <v/>
      </c>
      <c r="AL113" s="3" t="str">
        <f t="shared" si="30"/>
        <v/>
      </c>
      <c r="AM113" s="3" t="str">
        <f t="shared" si="26"/>
        <v/>
      </c>
      <c r="AN113" s="3" t="str">
        <f t="shared" si="31"/>
        <v/>
      </c>
      <c r="AO113" s="3" t="str">
        <f t="shared" si="32"/>
        <v/>
      </c>
      <c r="AP113" s="3" t="str">
        <f t="shared" si="33"/>
        <v/>
      </c>
      <c r="AQ113" s="1"/>
      <c r="AR113" s="1" t="str">
        <f t="shared" si="27"/>
        <v>　</v>
      </c>
    </row>
    <row r="114" spans="1:44" ht="24" customHeight="1" x14ac:dyDescent="0.15">
      <c r="A114" s="23">
        <v>108</v>
      </c>
      <c r="B114" s="79"/>
      <c r="C114" s="79"/>
      <c r="D114" s="79"/>
      <c r="E114" s="79"/>
      <c r="F114" s="79"/>
      <c r="G114" s="79"/>
      <c r="H114" s="49"/>
      <c r="I114" s="80"/>
      <c r="J114" s="81"/>
      <c r="K114" s="81"/>
      <c r="L114" s="81"/>
      <c r="M114" s="82"/>
      <c r="N114" s="81"/>
      <c r="O114" s="81"/>
      <c r="P114" s="83" t="str">
        <f t="shared" si="17"/>
        <v/>
      </c>
      <c r="Q114" s="81"/>
      <c r="R114" s="80"/>
      <c r="S114" s="84" t="str">
        <f t="shared" si="34"/>
        <v/>
      </c>
      <c r="T114" s="81"/>
      <c r="U114" s="84" t="str">
        <f t="shared" si="35"/>
        <v/>
      </c>
      <c r="V114" s="62"/>
      <c r="W114" s="85"/>
      <c r="AA114" s="3" t="str">
        <f t="shared" si="20"/>
        <v/>
      </c>
      <c r="AB114" s="38" t="str">
        <f t="shared" si="21"/>
        <v/>
      </c>
      <c r="AC114" s="39" t="str">
        <f>IF($AB114="","",IF('個人種目入力 (みほん)'!$AM114=2,VLOOKUP($AB114,'(種目・作業用)'!$A$22:$D$36,2,FALSE),VLOOKUP($AB114,'(種目・作業用)'!$A$2:$D$21,2,FALSE)))</f>
        <v/>
      </c>
      <c r="AD114" s="39" t="str">
        <f>IF($AB114="","",IF('個人種目入力 (みほん)'!$AM114=2,VLOOKUP($AB114,'(種目・作業用)'!$A$22:$D$36,3,FALSE),VLOOKUP($AB114,'(種目・作業用)'!$A$2:$D$21,3,FALSE)))</f>
        <v/>
      </c>
      <c r="AE114" s="39" t="str">
        <f>IF($AB114="","",IF('個人種目入力 (みほん)'!$AM114=2,VLOOKUP($AB114,'(種目・作業用)'!$A$22:$D$36,4,FALSE),VLOOKUP($AB114,'(種目・作業用)'!$A$2:$D$21,4,FALSE)))</f>
        <v/>
      </c>
      <c r="AF114" s="40" t="str">
        <f t="shared" si="28"/>
        <v/>
      </c>
      <c r="AG114" s="3" t="str">
        <f t="shared" si="29"/>
        <v xml:space="preserve"> </v>
      </c>
      <c r="AH114" s="3" t="str">
        <f t="shared" si="22"/>
        <v/>
      </c>
      <c r="AI114" s="3" t="str">
        <f t="shared" si="23"/>
        <v/>
      </c>
      <c r="AJ114" s="3" t="str">
        <f t="shared" si="24"/>
        <v/>
      </c>
      <c r="AK114" s="41" t="str">
        <f t="shared" si="25"/>
        <v/>
      </c>
      <c r="AL114" s="3" t="str">
        <f t="shared" si="30"/>
        <v/>
      </c>
      <c r="AM114" s="3" t="str">
        <f t="shared" si="26"/>
        <v/>
      </c>
      <c r="AN114" s="3" t="str">
        <f t="shared" si="31"/>
        <v/>
      </c>
      <c r="AO114" s="3" t="str">
        <f t="shared" si="32"/>
        <v/>
      </c>
      <c r="AP114" s="3" t="str">
        <f t="shared" si="33"/>
        <v/>
      </c>
      <c r="AQ114" s="1"/>
      <c r="AR114" s="1" t="str">
        <f t="shared" si="27"/>
        <v>　</v>
      </c>
    </row>
    <row r="115" spans="1:44" ht="24" customHeight="1" x14ac:dyDescent="0.15">
      <c r="A115" s="23">
        <v>109</v>
      </c>
      <c r="B115" s="79"/>
      <c r="C115" s="79"/>
      <c r="D115" s="79"/>
      <c r="E115" s="79"/>
      <c r="F115" s="79"/>
      <c r="G115" s="79"/>
      <c r="H115" s="49"/>
      <c r="I115" s="80"/>
      <c r="J115" s="81"/>
      <c r="K115" s="81"/>
      <c r="L115" s="81"/>
      <c r="M115" s="82"/>
      <c r="N115" s="81"/>
      <c r="O115" s="81"/>
      <c r="P115" s="83" t="str">
        <f t="shared" si="17"/>
        <v/>
      </c>
      <c r="Q115" s="81"/>
      <c r="R115" s="80"/>
      <c r="S115" s="84" t="str">
        <f t="shared" si="34"/>
        <v/>
      </c>
      <c r="T115" s="81"/>
      <c r="U115" s="84" t="str">
        <f t="shared" si="35"/>
        <v/>
      </c>
      <c r="V115" s="62"/>
      <c r="W115" s="85"/>
      <c r="AA115" s="3" t="str">
        <f t="shared" si="20"/>
        <v/>
      </c>
      <c r="AB115" s="38" t="str">
        <f t="shared" si="21"/>
        <v/>
      </c>
      <c r="AC115" s="39" t="str">
        <f>IF($AB115="","",IF('個人種目入力 (みほん)'!$AM115=2,VLOOKUP($AB115,'(種目・作業用)'!$A$22:$D$36,2,FALSE),VLOOKUP($AB115,'(種目・作業用)'!$A$2:$D$21,2,FALSE)))</f>
        <v/>
      </c>
      <c r="AD115" s="39" t="str">
        <f>IF($AB115="","",IF('個人種目入力 (みほん)'!$AM115=2,VLOOKUP($AB115,'(種目・作業用)'!$A$22:$D$36,3,FALSE),VLOOKUP($AB115,'(種目・作業用)'!$A$2:$D$21,3,FALSE)))</f>
        <v/>
      </c>
      <c r="AE115" s="39" t="str">
        <f>IF($AB115="","",IF('個人種目入力 (みほん)'!$AM115=2,VLOOKUP($AB115,'(種目・作業用)'!$A$22:$D$36,4,FALSE),VLOOKUP($AB115,'(種目・作業用)'!$A$2:$D$21,4,FALSE)))</f>
        <v/>
      </c>
      <c r="AF115" s="40" t="str">
        <f t="shared" si="28"/>
        <v/>
      </c>
      <c r="AG115" s="3" t="str">
        <f t="shared" si="29"/>
        <v xml:space="preserve"> </v>
      </c>
      <c r="AH115" s="3" t="str">
        <f t="shared" si="22"/>
        <v/>
      </c>
      <c r="AI115" s="3" t="str">
        <f t="shared" si="23"/>
        <v/>
      </c>
      <c r="AJ115" s="3" t="str">
        <f t="shared" si="24"/>
        <v/>
      </c>
      <c r="AK115" s="41" t="str">
        <f t="shared" si="25"/>
        <v/>
      </c>
      <c r="AL115" s="3" t="str">
        <f t="shared" si="30"/>
        <v/>
      </c>
      <c r="AM115" s="3" t="str">
        <f t="shared" si="26"/>
        <v/>
      </c>
      <c r="AN115" s="3" t="str">
        <f t="shared" si="31"/>
        <v/>
      </c>
      <c r="AO115" s="3" t="str">
        <f t="shared" si="32"/>
        <v/>
      </c>
      <c r="AP115" s="3" t="str">
        <f t="shared" si="33"/>
        <v/>
      </c>
      <c r="AQ115" s="1"/>
      <c r="AR115" s="1" t="str">
        <f t="shared" si="27"/>
        <v>　</v>
      </c>
    </row>
    <row r="116" spans="1:44" ht="24" customHeight="1" x14ac:dyDescent="0.15">
      <c r="A116" s="23">
        <v>110</v>
      </c>
      <c r="B116" s="79"/>
      <c r="C116" s="79"/>
      <c r="D116" s="79"/>
      <c r="E116" s="79"/>
      <c r="F116" s="79"/>
      <c r="G116" s="79"/>
      <c r="H116" s="49"/>
      <c r="I116" s="80"/>
      <c r="J116" s="81"/>
      <c r="K116" s="81"/>
      <c r="L116" s="81"/>
      <c r="M116" s="82"/>
      <c r="N116" s="81"/>
      <c r="O116" s="81"/>
      <c r="P116" s="83" t="str">
        <f t="shared" si="17"/>
        <v/>
      </c>
      <c r="Q116" s="81"/>
      <c r="R116" s="80"/>
      <c r="S116" s="84" t="str">
        <f t="shared" si="34"/>
        <v/>
      </c>
      <c r="T116" s="81"/>
      <c r="U116" s="84" t="str">
        <f t="shared" si="35"/>
        <v/>
      </c>
      <c r="V116" s="62"/>
      <c r="W116" s="85"/>
      <c r="AA116" s="3" t="str">
        <f t="shared" si="20"/>
        <v/>
      </c>
      <c r="AB116" s="38" t="str">
        <f t="shared" si="21"/>
        <v/>
      </c>
      <c r="AC116" s="39" t="str">
        <f>IF($AB116="","",IF('個人種目入力 (みほん)'!$AM116=2,VLOOKUP($AB116,'(種目・作業用)'!$A$22:$D$36,2,FALSE),VLOOKUP($AB116,'(種目・作業用)'!$A$2:$D$21,2,FALSE)))</f>
        <v/>
      </c>
      <c r="AD116" s="39" t="str">
        <f>IF($AB116="","",IF('個人種目入力 (みほん)'!$AM116=2,VLOOKUP($AB116,'(種目・作業用)'!$A$22:$D$36,3,FALSE),VLOOKUP($AB116,'(種目・作業用)'!$A$2:$D$21,3,FALSE)))</f>
        <v/>
      </c>
      <c r="AE116" s="39" t="str">
        <f>IF($AB116="","",IF('個人種目入力 (みほん)'!$AM116=2,VLOOKUP($AB116,'(種目・作業用)'!$A$22:$D$36,4,FALSE),VLOOKUP($AB116,'(種目・作業用)'!$A$2:$D$21,4,FALSE)))</f>
        <v/>
      </c>
      <c r="AF116" s="40" t="str">
        <f t="shared" si="28"/>
        <v/>
      </c>
      <c r="AG116" s="3" t="str">
        <f t="shared" si="29"/>
        <v xml:space="preserve"> </v>
      </c>
      <c r="AH116" s="3" t="str">
        <f t="shared" si="22"/>
        <v/>
      </c>
      <c r="AI116" s="3" t="str">
        <f t="shared" si="23"/>
        <v/>
      </c>
      <c r="AJ116" s="3" t="str">
        <f t="shared" si="24"/>
        <v/>
      </c>
      <c r="AK116" s="41" t="str">
        <f t="shared" si="25"/>
        <v/>
      </c>
      <c r="AL116" s="3" t="str">
        <f t="shared" si="30"/>
        <v/>
      </c>
      <c r="AM116" s="3" t="str">
        <f t="shared" si="26"/>
        <v/>
      </c>
      <c r="AN116" s="3" t="str">
        <f t="shared" si="31"/>
        <v/>
      </c>
      <c r="AO116" s="3" t="str">
        <f t="shared" si="32"/>
        <v/>
      </c>
      <c r="AP116" s="3" t="str">
        <f t="shared" si="33"/>
        <v/>
      </c>
      <c r="AQ116" s="1"/>
      <c r="AR116" s="1" t="str">
        <f t="shared" si="27"/>
        <v>　</v>
      </c>
    </row>
    <row r="117" spans="1:44" ht="24" customHeight="1" x14ac:dyDescent="0.15">
      <c r="A117" s="23">
        <v>111</v>
      </c>
      <c r="B117" s="79"/>
      <c r="C117" s="79"/>
      <c r="D117" s="79"/>
      <c r="E117" s="79"/>
      <c r="F117" s="79"/>
      <c r="G117" s="79"/>
      <c r="H117" s="49"/>
      <c r="I117" s="80"/>
      <c r="J117" s="81"/>
      <c r="K117" s="81"/>
      <c r="L117" s="81"/>
      <c r="M117" s="82"/>
      <c r="N117" s="81"/>
      <c r="O117" s="81"/>
      <c r="P117" s="83" t="str">
        <f t="shared" si="17"/>
        <v/>
      </c>
      <c r="Q117" s="81"/>
      <c r="R117" s="80"/>
      <c r="S117" s="84" t="str">
        <f t="shared" si="34"/>
        <v/>
      </c>
      <c r="T117" s="81"/>
      <c r="U117" s="84" t="str">
        <f t="shared" si="35"/>
        <v/>
      </c>
      <c r="V117" s="62"/>
      <c r="W117" s="85"/>
      <c r="AA117" s="3" t="str">
        <f t="shared" si="20"/>
        <v/>
      </c>
      <c r="AB117" s="38" t="str">
        <f t="shared" si="21"/>
        <v/>
      </c>
      <c r="AC117" s="39" t="str">
        <f>IF($AB117="","",IF('個人種目入力 (みほん)'!$AM117=2,VLOOKUP($AB117,'(種目・作業用)'!$A$22:$D$36,2,FALSE),VLOOKUP($AB117,'(種目・作業用)'!$A$2:$D$21,2,FALSE)))</f>
        <v/>
      </c>
      <c r="AD117" s="39" t="str">
        <f>IF($AB117="","",IF('個人種目入力 (みほん)'!$AM117=2,VLOOKUP($AB117,'(種目・作業用)'!$A$22:$D$36,3,FALSE),VLOOKUP($AB117,'(種目・作業用)'!$A$2:$D$21,3,FALSE)))</f>
        <v/>
      </c>
      <c r="AE117" s="39" t="str">
        <f>IF($AB117="","",IF('個人種目入力 (みほん)'!$AM117=2,VLOOKUP($AB117,'(種目・作業用)'!$A$22:$D$36,4,FALSE),VLOOKUP($AB117,'(種目・作業用)'!$A$2:$D$21,4,FALSE)))</f>
        <v/>
      </c>
      <c r="AF117" s="40" t="str">
        <f t="shared" si="28"/>
        <v/>
      </c>
      <c r="AG117" s="3" t="str">
        <f t="shared" si="29"/>
        <v xml:space="preserve"> </v>
      </c>
      <c r="AH117" s="3" t="str">
        <f t="shared" si="22"/>
        <v/>
      </c>
      <c r="AI117" s="3" t="str">
        <f t="shared" si="23"/>
        <v/>
      </c>
      <c r="AJ117" s="3" t="str">
        <f t="shared" si="24"/>
        <v/>
      </c>
      <c r="AK117" s="41" t="str">
        <f t="shared" si="25"/>
        <v/>
      </c>
      <c r="AL117" s="3" t="str">
        <f t="shared" si="30"/>
        <v/>
      </c>
      <c r="AM117" s="3" t="str">
        <f t="shared" si="26"/>
        <v/>
      </c>
      <c r="AN117" s="3" t="str">
        <f t="shared" si="31"/>
        <v/>
      </c>
      <c r="AO117" s="3" t="str">
        <f t="shared" si="32"/>
        <v/>
      </c>
      <c r="AP117" s="3" t="str">
        <f t="shared" si="33"/>
        <v/>
      </c>
      <c r="AQ117" s="1"/>
      <c r="AR117" s="1" t="str">
        <f t="shared" si="27"/>
        <v>　</v>
      </c>
    </row>
    <row r="118" spans="1:44" ht="24" customHeight="1" x14ac:dyDescent="0.15">
      <c r="A118" s="23">
        <v>112</v>
      </c>
      <c r="B118" s="79"/>
      <c r="C118" s="79"/>
      <c r="D118" s="79"/>
      <c r="E118" s="79"/>
      <c r="F118" s="79"/>
      <c r="G118" s="79"/>
      <c r="H118" s="49"/>
      <c r="I118" s="80"/>
      <c r="J118" s="81"/>
      <c r="K118" s="81"/>
      <c r="L118" s="81"/>
      <c r="M118" s="82"/>
      <c r="N118" s="81"/>
      <c r="O118" s="81"/>
      <c r="P118" s="83" t="str">
        <f t="shared" si="17"/>
        <v/>
      </c>
      <c r="Q118" s="81"/>
      <c r="R118" s="80"/>
      <c r="S118" s="84" t="str">
        <f t="shared" si="34"/>
        <v/>
      </c>
      <c r="T118" s="81"/>
      <c r="U118" s="84" t="str">
        <f t="shared" si="35"/>
        <v/>
      </c>
      <c r="V118" s="62"/>
      <c r="W118" s="85"/>
      <c r="AA118" s="3" t="str">
        <f t="shared" si="20"/>
        <v/>
      </c>
      <c r="AB118" s="38" t="str">
        <f t="shared" si="21"/>
        <v/>
      </c>
      <c r="AC118" s="39" t="str">
        <f>IF($AB118="","",IF('個人種目入力 (みほん)'!$AM118=2,VLOOKUP($AB118,'(種目・作業用)'!$A$22:$D$36,2,FALSE),VLOOKUP($AB118,'(種目・作業用)'!$A$2:$D$21,2,FALSE)))</f>
        <v/>
      </c>
      <c r="AD118" s="39" t="str">
        <f>IF($AB118="","",IF('個人種目入力 (みほん)'!$AM118=2,VLOOKUP($AB118,'(種目・作業用)'!$A$22:$D$36,3,FALSE),VLOOKUP($AB118,'(種目・作業用)'!$A$2:$D$21,3,FALSE)))</f>
        <v/>
      </c>
      <c r="AE118" s="39" t="str">
        <f>IF($AB118="","",IF('個人種目入力 (みほん)'!$AM118=2,VLOOKUP($AB118,'(種目・作業用)'!$A$22:$D$36,4,FALSE),VLOOKUP($AB118,'(種目・作業用)'!$A$2:$D$21,4,FALSE)))</f>
        <v/>
      </c>
      <c r="AF118" s="40" t="str">
        <f t="shared" si="28"/>
        <v/>
      </c>
      <c r="AG118" s="3" t="str">
        <f t="shared" si="29"/>
        <v xml:space="preserve"> </v>
      </c>
      <c r="AH118" s="3" t="str">
        <f t="shared" si="22"/>
        <v/>
      </c>
      <c r="AI118" s="3" t="str">
        <f t="shared" si="23"/>
        <v/>
      </c>
      <c r="AJ118" s="3" t="str">
        <f t="shared" si="24"/>
        <v/>
      </c>
      <c r="AK118" s="41" t="str">
        <f t="shared" si="25"/>
        <v/>
      </c>
      <c r="AL118" s="3" t="str">
        <f t="shared" si="30"/>
        <v/>
      </c>
      <c r="AM118" s="3" t="str">
        <f t="shared" si="26"/>
        <v/>
      </c>
      <c r="AN118" s="3" t="str">
        <f t="shared" si="31"/>
        <v/>
      </c>
      <c r="AO118" s="3" t="str">
        <f t="shared" si="32"/>
        <v/>
      </c>
      <c r="AP118" s="3" t="str">
        <f t="shared" si="33"/>
        <v/>
      </c>
      <c r="AQ118" s="1"/>
      <c r="AR118" s="1" t="str">
        <f t="shared" si="27"/>
        <v>　</v>
      </c>
    </row>
    <row r="119" spans="1:44" ht="24" customHeight="1" x14ac:dyDescent="0.15">
      <c r="A119" s="23">
        <v>113</v>
      </c>
      <c r="B119" s="79"/>
      <c r="C119" s="79"/>
      <c r="D119" s="79"/>
      <c r="E119" s="79"/>
      <c r="F119" s="79"/>
      <c r="G119" s="79"/>
      <c r="H119" s="49"/>
      <c r="I119" s="80"/>
      <c r="J119" s="81"/>
      <c r="K119" s="81"/>
      <c r="L119" s="81"/>
      <c r="M119" s="82"/>
      <c r="N119" s="81"/>
      <c r="O119" s="81"/>
      <c r="P119" s="83" t="str">
        <f t="shared" si="17"/>
        <v/>
      </c>
      <c r="Q119" s="81"/>
      <c r="R119" s="80"/>
      <c r="S119" s="84" t="str">
        <f t="shared" si="34"/>
        <v/>
      </c>
      <c r="T119" s="81"/>
      <c r="U119" s="84" t="str">
        <f t="shared" si="35"/>
        <v/>
      </c>
      <c r="V119" s="62"/>
      <c r="W119" s="85"/>
      <c r="AA119" s="3" t="str">
        <f t="shared" si="20"/>
        <v/>
      </c>
      <c r="AB119" s="38" t="str">
        <f t="shared" si="21"/>
        <v/>
      </c>
      <c r="AC119" s="39" t="str">
        <f>IF($AB119="","",IF('個人種目入力 (みほん)'!$AM119=2,VLOOKUP($AB119,'(種目・作業用)'!$A$22:$D$36,2,FALSE),VLOOKUP($AB119,'(種目・作業用)'!$A$2:$D$21,2,FALSE)))</f>
        <v/>
      </c>
      <c r="AD119" s="39" t="str">
        <f>IF($AB119="","",IF('個人種目入力 (みほん)'!$AM119=2,VLOOKUP($AB119,'(種目・作業用)'!$A$22:$D$36,3,FALSE),VLOOKUP($AB119,'(種目・作業用)'!$A$2:$D$21,3,FALSE)))</f>
        <v/>
      </c>
      <c r="AE119" s="39" t="str">
        <f>IF($AB119="","",IF('個人種目入力 (みほん)'!$AM119=2,VLOOKUP($AB119,'(種目・作業用)'!$A$22:$D$36,4,FALSE),VLOOKUP($AB119,'(種目・作業用)'!$A$2:$D$21,4,FALSE)))</f>
        <v/>
      </c>
      <c r="AF119" s="40" t="str">
        <f t="shared" si="28"/>
        <v/>
      </c>
      <c r="AG119" s="3" t="str">
        <f t="shared" si="29"/>
        <v xml:space="preserve"> </v>
      </c>
      <c r="AH119" s="3" t="str">
        <f t="shared" si="22"/>
        <v/>
      </c>
      <c r="AI119" s="3" t="str">
        <f t="shared" si="23"/>
        <v/>
      </c>
      <c r="AJ119" s="3" t="str">
        <f t="shared" si="24"/>
        <v/>
      </c>
      <c r="AK119" s="41" t="str">
        <f t="shared" si="25"/>
        <v/>
      </c>
      <c r="AL119" s="3" t="str">
        <f t="shared" si="30"/>
        <v/>
      </c>
      <c r="AM119" s="3" t="str">
        <f t="shared" si="26"/>
        <v/>
      </c>
      <c r="AN119" s="3" t="str">
        <f t="shared" si="31"/>
        <v/>
      </c>
      <c r="AO119" s="3" t="str">
        <f t="shared" si="32"/>
        <v/>
      </c>
      <c r="AP119" s="3" t="str">
        <f t="shared" si="33"/>
        <v/>
      </c>
      <c r="AQ119" s="1"/>
      <c r="AR119" s="1" t="str">
        <f t="shared" si="27"/>
        <v>　</v>
      </c>
    </row>
    <row r="120" spans="1:44" ht="24" customHeight="1" x14ac:dyDescent="0.15">
      <c r="A120" s="23">
        <v>114</v>
      </c>
      <c r="B120" s="79"/>
      <c r="C120" s="79"/>
      <c r="D120" s="79"/>
      <c r="E120" s="79"/>
      <c r="F120" s="79"/>
      <c r="G120" s="79"/>
      <c r="H120" s="49"/>
      <c r="I120" s="80"/>
      <c r="J120" s="81"/>
      <c r="K120" s="81"/>
      <c r="L120" s="81"/>
      <c r="M120" s="82"/>
      <c r="N120" s="81"/>
      <c r="O120" s="81"/>
      <c r="P120" s="83" t="str">
        <f t="shared" si="17"/>
        <v/>
      </c>
      <c r="Q120" s="81"/>
      <c r="R120" s="80"/>
      <c r="S120" s="84" t="str">
        <f t="shared" si="34"/>
        <v/>
      </c>
      <c r="T120" s="81"/>
      <c r="U120" s="84" t="str">
        <f t="shared" si="35"/>
        <v/>
      </c>
      <c r="V120" s="62"/>
      <c r="W120" s="85"/>
      <c r="AA120" s="3" t="str">
        <f t="shared" si="20"/>
        <v/>
      </c>
      <c r="AB120" s="38" t="str">
        <f t="shared" si="21"/>
        <v/>
      </c>
      <c r="AC120" s="39" t="str">
        <f>IF($AB120="","",IF('個人種目入力 (みほん)'!$AM120=2,VLOOKUP($AB120,'(種目・作業用)'!$A$22:$D$36,2,FALSE),VLOOKUP($AB120,'(種目・作業用)'!$A$2:$D$21,2,FALSE)))</f>
        <v/>
      </c>
      <c r="AD120" s="39" t="str">
        <f>IF($AB120="","",IF('個人種目入力 (みほん)'!$AM120=2,VLOOKUP($AB120,'(種目・作業用)'!$A$22:$D$36,3,FALSE),VLOOKUP($AB120,'(種目・作業用)'!$A$2:$D$21,3,FALSE)))</f>
        <v/>
      </c>
      <c r="AE120" s="39" t="str">
        <f>IF($AB120="","",IF('個人種目入力 (みほん)'!$AM120=2,VLOOKUP($AB120,'(種目・作業用)'!$A$22:$D$36,4,FALSE),VLOOKUP($AB120,'(種目・作業用)'!$A$2:$D$21,4,FALSE)))</f>
        <v/>
      </c>
      <c r="AF120" s="40" t="str">
        <f t="shared" si="28"/>
        <v/>
      </c>
      <c r="AG120" s="3" t="str">
        <f t="shared" si="29"/>
        <v xml:space="preserve"> </v>
      </c>
      <c r="AH120" s="3" t="str">
        <f t="shared" si="22"/>
        <v/>
      </c>
      <c r="AI120" s="3" t="str">
        <f t="shared" si="23"/>
        <v/>
      </c>
      <c r="AJ120" s="3" t="str">
        <f t="shared" si="24"/>
        <v/>
      </c>
      <c r="AK120" s="41" t="str">
        <f t="shared" si="25"/>
        <v/>
      </c>
      <c r="AL120" s="3" t="str">
        <f t="shared" si="30"/>
        <v/>
      </c>
      <c r="AM120" s="3" t="str">
        <f t="shared" si="26"/>
        <v/>
      </c>
      <c r="AN120" s="3" t="str">
        <f t="shared" si="31"/>
        <v/>
      </c>
      <c r="AO120" s="3" t="str">
        <f t="shared" si="32"/>
        <v/>
      </c>
      <c r="AP120" s="3" t="str">
        <f t="shared" si="33"/>
        <v/>
      </c>
      <c r="AQ120" s="1"/>
      <c r="AR120" s="1" t="str">
        <f t="shared" si="27"/>
        <v>　</v>
      </c>
    </row>
    <row r="121" spans="1:44" ht="24" customHeight="1" x14ac:dyDescent="0.15">
      <c r="A121" s="23">
        <v>115</v>
      </c>
      <c r="B121" s="79"/>
      <c r="C121" s="79"/>
      <c r="D121" s="79"/>
      <c r="E121" s="79"/>
      <c r="F121" s="79"/>
      <c r="G121" s="79"/>
      <c r="H121" s="49"/>
      <c r="I121" s="80"/>
      <c r="J121" s="81"/>
      <c r="K121" s="81"/>
      <c r="L121" s="81"/>
      <c r="M121" s="82"/>
      <c r="N121" s="81"/>
      <c r="O121" s="81"/>
      <c r="P121" s="83" t="str">
        <f t="shared" si="17"/>
        <v/>
      </c>
      <c r="Q121" s="81"/>
      <c r="R121" s="80"/>
      <c r="S121" s="84" t="str">
        <f t="shared" si="34"/>
        <v/>
      </c>
      <c r="T121" s="81"/>
      <c r="U121" s="84" t="str">
        <f t="shared" si="35"/>
        <v/>
      </c>
      <c r="V121" s="62"/>
      <c r="W121" s="85"/>
      <c r="AA121" s="3" t="str">
        <f t="shared" si="20"/>
        <v/>
      </c>
      <c r="AB121" s="38" t="str">
        <f t="shared" si="21"/>
        <v/>
      </c>
      <c r="AC121" s="39" t="str">
        <f>IF($AB121="","",IF('個人種目入力 (みほん)'!$AM121=2,VLOOKUP($AB121,'(種目・作業用)'!$A$22:$D$36,2,FALSE),VLOOKUP($AB121,'(種目・作業用)'!$A$2:$D$21,2,FALSE)))</f>
        <v/>
      </c>
      <c r="AD121" s="39" t="str">
        <f>IF($AB121="","",IF('個人種目入力 (みほん)'!$AM121=2,VLOOKUP($AB121,'(種目・作業用)'!$A$22:$D$36,3,FALSE),VLOOKUP($AB121,'(種目・作業用)'!$A$2:$D$21,3,FALSE)))</f>
        <v/>
      </c>
      <c r="AE121" s="39" t="str">
        <f>IF($AB121="","",IF('個人種目入力 (みほん)'!$AM121=2,VLOOKUP($AB121,'(種目・作業用)'!$A$22:$D$36,4,FALSE),VLOOKUP($AB121,'(種目・作業用)'!$A$2:$D$21,4,FALSE)))</f>
        <v/>
      </c>
      <c r="AF121" s="40" t="str">
        <f t="shared" si="28"/>
        <v/>
      </c>
      <c r="AG121" s="3" t="str">
        <f t="shared" si="29"/>
        <v xml:space="preserve"> </v>
      </c>
      <c r="AH121" s="3" t="str">
        <f t="shared" si="22"/>
        <v/>
      </c>
      <c r="AI121" s="3" t="str">
        <f t="shared" si="23"/>
        <v/>
      </c>
      <c r="AJ121" s="3" t="str">
        <f t="shared" si="24"/>
        <v/>
      </c>
      <c r="AK121" s="41" t="str">
        <f t="shared" si="25"/>
        <v/>
      </c>
      <c r="AL121" s="3" t="str">
        <f t="shared" si="30"/>
        <v/>
      </c>
      <c r="AM121" s="3" t="str">
        <f t="shared" si="26"/>
        <v/>
      </c>
      <c r="AN121" s="3" t="str">
        <f t="shared" si="31"/>
        <v/>
      </c>
      <c r="AO121" s="3" t="str">
        <f t="shared" si="32"/>
        <v/>
      </c>
      <c r="AP121" s="3" t="str">
        <f t="shared" si="33"/>
        <v/>
      </c>
      <c r="AQ121" s="1"/>
      <c r="AR121" s="1" t="str">
        <f t="shared" si="27"/>
        <v>　</v>
      </c>
    </row>
    <row r="122" spans="1:44" ht="24" customHeight="1" x14ac:dyDescent="0.15">
      <c r="A122" s="23">
        <v>116</v>
      </c>
      <c r="B122" s="79"/>
      <c r="C122" s="79"/>
      <c r="D122" s="79"/>
      <c r="E122" s="79"/>
      <c r="F122" s="79"/>
      <c r="G122" s="79"/>
      <c r="H122" s="49"/>
      <c r="I122" s="80"/>
      <c r="J122" s="81"/>
      <c r="K122" s="81"/>
      <c r="L122" s="81"/>
      <c r="M122" s="82"/>
      <c r="N122" s="81"/>
      <c r="O122" s="81"/>
      <c r="P122" s="83" t="str">
        <f t="shared" si="17"/>
        <v/>
      </c>
      <c r="Q122" s="81"/>
      <c r="R122" s="80"/>
      <c r="S122" s="84" t="str">
        <f t="shared" si="34"/>
        <v/>
      </c>
      <c r="T122" s="81"/>
      <c r="U122" s="84" t="str">
        <f t="shared" si="35"/>
        <v/>
      </c>
      <c r="V122" s="62"/>
      <c r="W122" s="85"/>
      <c r="AA122" s="3" t="str">
        <f t="shared" si="20"/>
        <v/>
      </c>
      <c r="AB122" s="38" t="str">
        <f t="shared" si="21"/>
        <v/>
      </c>
      <c r="AC122" s="39" t="str">
        <f>IF($AB122="","",IF('個人種目入力 (みほん)'!$AM122=2,VLOOKUP($AB122,'(種目・作業用)'!$A$22:$D$36,2,FALSE),VLOOKUP($AB122,'(種目・作業用)'!$A$2:$D$21,2,FALSE)))</f>
        <v/>
      </c>
      <c r="AD122" s="39" t="str">
        <f>IF($AB122="","",IF('個人種目入力 (みほん)'!$AM122=2,VLOOKUP($AB122,'(種目・作業用)'!$A$22:$D$36,3,FALSE),VLOOKUP($AB122,'(種目・作業用)'!$A$2:$D$21,3,FALSE)))</f>
        <v/>
      </c>
      <c r="AE122" s="39" t="str">
        <f>IF($AB122="","",IF('個人種目入力 (みほん)'!$AM122=2,VLOOKUP($AB122,'(種目・作業用)'!$A$22:$D$36,4,FALSE),VLOOKUP($AB122,'(種目・作業用)'!$A$2:$D$21,4,FALSE)))</f>
        <v/>
      </c>
      <c r="AF122" s="40" t="str">
        <f t="shared" si="28"/>
        <v/>
      </c>
      <c r="AG122" s="3" t="str">
        <f t="shared" si="29"/>
        <v xml:space="preserve"> </v>
      </c>
      <c r="AH122" s="3" t="str">
        <f t="shared" si="22"/>
        <v/>
      </c>
      <c r="AI122" s="3" t="str">
        <f t="shared" si="23"/>
        <v/>
      </c>
      <c r="AJ122" s="3" t="str">
        <f t="shared" si="24"/>
        <v/>
      </c>
      <c r="AK122" s="41" t="str">
        <f t="shared" si="25"/>
        <v/>
      </c>
      <c r="AL122" s="3" t="str">
        <f t="shared" si="30"/>
        <v/>
      </c>
      <c r="AM122" s="3" t="str">
        <f t="shared" si="26"/>
        <v/>
      </c>
      <c r="AN122" s="3" t="str">
        <f t="shared" si="31"/>
        <v/>
      </c>
      <c r="AO122" s="3" t="str">
        <f t="shared" si="32"/>
        <v/>
      </c>
      <c r="AP122" s="3" t="str">
        <f t="shared" si="33"/>
        <v/>
      </c>
      <c r="AQ122" s="1"/>
      <c r="AR122" s="1" t="str">
        <f t="shared" si="27"/>
        <v>　</v>
      </c>
    </row>
    <row r="123" spans="1:44" ht="24" customHeight="1" x14ac:dyDescent="0.15">
      <c r="A123" s="23">
        <v>117</v>
      </c>
      <c r="B123" s="79"/>
      <c r="C123" s="79"/>
      <c r="D123" s="79"/>
      <c r="E123" s="79"/>
      <c r="F123" s="79"/>
      <c r="G123" s="79"/>
      <c r="H123" s="49"/>
      <c r="I123" s="80"/>
      <c r="J123" s="81"/>
      <c r="K123" s="81"/>
      <c r="L123" s="81"/>
      <c r="M123" s="82"/>
      <c r="N123" s="81"/>
      <c r="O123" s="81"/>
      <c r="P123" s="83" t="str">
        <f t="shared" si="17"/>
        <v/>
      </c>
      <c r="Q123" s="81"/>
      <c r="R123" s="80"/>
      <c r="S123" s="84" t="str">
        <f t="shared" si="34"/>
        <v/>
      </c>
      <c r="T123" s="81"/>
      <c r="U123" s="84" t="str">
        <f t="shared" si="35"/>
        <v/>
      </c>
      <c r="V123" s="62"/>
      <c r="W123" s="85"/>
      <c r="AA123" s="3" t="str">
        <f t="shared" si="20"/>
        <v/>
      </c>
      <c r="AB123" s="38" t="str">
        <f t="shared" si="21"/>
        <v/>
      </c>
      <c r="AC123" s="39" t="str">
        <f>IF($AB123="","",IF('個人種目入力 (みほん)'!$AM123=2,VLOOKUP($AB123,'(種目・作業用)'!$A$22:$D$36,2,FALSE),VLOOKUP($AB123,'(種目・作業用)'!$A$2:$D$21,2,FALSE)))</f>
        <v/>
      </c>
      <c r="AD123" s="39" t="str">
        <f>IF($AB123="","",IF('個人種目入力 (みほん)'!$AM123=2,VLOOKUP($AB123,'(種目・作業用)'!$A$22:$D$36,3,FALSE),VLOOKUP($AB123,'(種目・作業用)'!$A$2:$D$21,3,FALSE)))</f>
        <v/>
      </c>
      <c r="AE123" s="39" t="str">
        <f>IF($AB123="","",IF('個人種目入力 (みほん)'!$AM123=2,VLOOKUP($AB123,'(種目・作業用)'!$A$22:$D$36,4,FALSE),VLOOKUP($AB123,'(種目・作業用)'!$A$2:$D$21,4,FALSE)))</f>
        <v/>
      </c>
      <c r="AF123" s="40" t="str">
        <f t="shared" si="28"/>
        <v/>
      </c>
      <c r="AG123" s="3" t="str">
        <f t="shared" si="29"/>
        <v xml:space="preserve"> </v>
      </c>
      <c r="AH123" s="3" t="str">
        <f t="shared" si="22"/>
        <v/>
      </c>
      <c r="AI123" s="3" t="str">
        <f t="shared" si="23"/>
        <v/>
      </c>
      <c r="AJ123" s="3" t="str">
        <f t="shared" si="24"/>
        <v/>
      </c>
      <c r="AK123" s="41" t="str">
        <f t="shared" si="25"/>
        <v/>
      </c>
      <c r="AL123" s="3" t="str">
        <f t="shared" si="30"/>
        <v/>
      </c>
      <c r="AM123" s="3" t="str">
        <f t="shared" si="26"/>
        <v/>
      </c>
      <c r="AN123" s="3" t="str">
        <f t="shared" si="31"/>
        <v/>
      </c>
      <c r="AO123" s="3" t="str">
        <f t="shared" si="32"/>
        <v/>
      </c>
      <c r="AP123" s="3" t="str">
        <f t="shared" si="33"/>
        <v/>
      </c>
      <c r="AQ123" s="1"/>
      <c r="AR123" s="1" t="str">
        <f t="shared" si="27"/>
        <v>　</v>
      </c>
    </row>
    <row r="124" spans="1:44" ht="24" customHeight="1" x14ac:dyDescent="0.15">
      <c r="A124" s="23">
        <v>118</v>
      </c>
      <c r="B124" s="79"/>
      <c r="C124" s="79"/>
      <c r="D124" s="79"/>
      <c r="E124" s="79"/>
      <c r="F124" s="79"/>
      <c r="G124" s="79"/>
      <c r="H124" s="49"/>
      <c r="I124" s="80"/>
      <c r="J124" s="81"/>
      <c r="K124" s="81"/>
      <c r="L124" s="81"/>
      <c r="M124" s="82"/>
      <c r="N124" s="81"/>
      <c r="O124" s="81"/>
      <c r="P124" s="83" t="str">
        <f t="shared" si="17"/>
        <v/>
      </c>
      <c r="Q124" s="81"/>
      <c r="R124" s="80"/>
      <c r="S124" s="84" t="str">
        <f t="shared" si="34"/>
        <v/>
      </c>
      <c r="T124" s="81"/>
      <c r="U124" s="84" t="str">
        <f t="shared" si="35"/>
        <v/>
      </c>
      <c r="V124" s="62"/>
      <c r="W124" s="85"/>
      <c r="AA124" s="3" t="str">
        <f t="shared" si="20"/>
        <v/>
      </c>
      <c r="AB124" s="38" t="str">
        <f t="shared" si="21"/>
        <v/>
      </c>
      <c r="AC124" s="39" t="str">
        <f>IF($AB124="","",IF('個人種目入力 (みほん)'!$AM124=2,VLOOKUP($AB124,'(種目・作業用)'!$A$22:$D$36,2,FALSE),VLOOKUP($AB124,'(種目・作業用)'!$A$2:$D$21,2,FALSE)))</f>
        <v/>
      </c>
      <c r="AD124" s="39" t="str">
        <f>IF($AB124="","",IF('個人種目入力 (みほん)'!$AM124=2,VLOOKUP($AB124,'(種目・作業用)'!$A$22:$D$36,3,FALSE),VLOOKUP($AB124,'(種目・作業用)'!$A$2:$D$21,3,FALSE)))</f>
        <v/>
      </c>
      <c r="AE124" s="39" t="str">
        <f>IF($AB124="","",IF('個人種目入力 (みほん)'!$AM124=2,VLOOKUP($AB124,'(種目・作業用)'!$A$22:$D$36,4,FALSE),VLOOKUP($AB124,'(種目・作業用)'!$A$2:$D$21,4,FALSE)))</f>
        <v/>
      </c>
      <c r="AF124" s="40" t="str">
        <f t="shared" si="28"/>
        <v/>
      </c>
      <c r="AG124" s="3" t="str">
        <f t="shared" si="29"/>
        <v xml:space="preserve"> </v>
      </c>
      <c r="AH124" s="3" t="str">
        <f t="shared" si="22"/>
        <v/>
      </c>
      <c r="AI124" s="3" t="str">
        <f t="shared" si="23"/>
        <v/>
      </c>
      <c r="AJ124" s="3" t="str">
        <f t="shared" si="24"/>
        <v/>
      </c>
      <c r="AK124" s="41" t="str">
        <f t="shared" si="25"/>
        <v/>
      </c>
      <c r="AL124" s="3" t="str">
        <f t="shared" si="30"/>
        <v/>
      </c>
      <c r="AM124" s="3" t="str">
        <f t="shared" si="26"/>
        <v/>
      </c>
      <c r="AN124" s="3" t="str">
        <f t="shared" si="31"/>
        <v/>
      </c>
      <c r="AO124" s="3" t="str">
        <f t="shared" si="32"/>
        <v/>
      </c>
      <c r="AP124" s="3" t="str">
        <f t="shared" si="33"/>
        <v/>
      </c>
      <c r="AQ124" s="1"/>
      <c r="AR124" s="1" t="str">
        <f t="shared" si="27"/>
        <v>　</v>
      </c>
    </row>
    <row r="125" spans="1:44" ht="24" customHeight="1" x14ac:dyDescent="0.15">
      <c r="A125" s="23">
        <v>119</v>
      </c>
      <c r="B125" s="79"/>
      <c r="C125" s="79"/>
      <c r="D125" s="79"/>
      <c r="E125" s="79"/>
      <c r="F125" s="79"/>
      <c r="G125" s="79"/>
      <c r="H125" s="49"/>
      <c r="I125" s="80"/>
      <c r="J125" s="81"/>
      <c r="K125" s="81"/>
      <c r="L125" s="81"/>
      <c r="M125" s="82"/>
      <c r="N125" s="81"/>
      <c r="O125" s="81"/>
      <c r="P125" s="83" t="str">
        <f t="shared" si="17"/>
        <v/>
      </c>
      <c r="Q125" s="81"/>
      <c r="R125" s="80"/>
      <c r="S125" s="84" t="str">
        <f t="shared" si="34"/>
        <v/>
      </c>
      <c r="T125" s="81"/>
      <c r="U125" s="84" t="str">
        <f t="shared" si="35"/>
        <v/>
      </c>
      <c r="V125" s="62"/>
      <c r="W125" s="85"/>
      <c r="AA125" s="3" t="str">
        <f t="shared" si="20"/>
        <v/>
      </c>
      <c r="AB125" s="38" t="str">
        <f t="shared" si="21"/>
        <v/>
      </c>
      <c r="AC125" s="39" t="str">
        <f>IF($AB125="","",IF('個人種目入力 (みほん)'!$AM125=2,VLOOKUP($AB125,'(種目・作業用)'!$A$22:$D$36,2,FALSE),VLOOKUP($AB125,'(種目・作業用)'!$A$2:$D$21,2,FALSE)))</f>
        <v/>
      </c>
      <c r="AD125" s="39" t="str">
        <f>IF($AB125="","",IF('個人種目入力 (みほん)'!$AM125=2,VLOOKUP($AB125,'(種目・作業用)'!$A$22:$D$36,3,FALSE),VLOOKUP($AB125,'(種目・作業用)'!$A$2:$D$21,3,FALSE)))</f>
        <v/>
      </c>
      <c r="AE125" s="39" t="str">
        <f>IF($AB125="","",IF('個人種目入力 (みほん)'!$AM125=2,VLOOKUP($AB125,'(種目・作業用)'!$A$22:$D$36,4,FALSE),VLOOKUP($AB125,'(種目・作業用)'!$A$2:$D$21,4,FALSE)))</f>
        <v/>
      </c>
      <c r="AF125" s="40" t="str">
        <f t="shared" si="28"/>
        <v/>
      </c>
      <c r="AG125" s="3" t="str">
        <f t="shared" si="29"/>
        <v xml:space="preserve"> </v>
      </c>
      <c r="AH125" s="3" t="str">
        <f t="shared" si="22"/>
        <v/>
      </c>
      <c r="AI125" s="3" t="str">
        <f t="shared" si="23"/>
        <v/>
      </c>
      <c r="AJ125" s="3" t="str">
        <f t="shared" si="24"/>
        <v/>
      </c>
      <c r="AK125" s="41" t="str">
        <f t="shared" si="25"/>
        <v/>
      </c>
      <c r="AL125" s="3" t="str">
        <f t="shared" si="30"/>
        <v/>
      </c>
      <c r="AM125" s="3" t="str">
        <f t="shared" si="26"/>
        <v/>
      </c>
      <c r="AN125" s="3" t="str">
        <f t="shared" si="31"/>
        <v/>
      </c>
      <c r="AO125" s="3" t="str">
        <f t="shared" si="32"/>
        <v/>
      </c>
      <c r="AP125" s="3" t="str">
        <f t="shared" si="33"/>
        <v/>
      </c>
      <c r="AQ125" s="1"/>
      <c r="AR125" s="1" t="str">
        <f t="shared" si="27"/>
        <v>　</v>
      </c>
    </row>
    <row r="126" spans="1:44" ht="24" customHeight="1" x14ac:dyDescent="0.15">
      <c r="A126" s="23">
        <v>120</v>
      </c>
      <c r="B126" s="79"/>
      <c r="C126" s="79"/>
      <c r="D126" s="79"/>
      <c r="E126" s="79"/>
      <c r="F126" s="79"/>
      <c r="G126" s="79"/>
      <c r="H126" s="49"/>
      <c r="I126" s="80"/>
      <c r="J126" s="81"/>
      <c r="K126" s="81"/>
      <c r="L126" s="81"/>
      <c r="M126" s="82"/>
      <c r="N126" s="81"/>
      <c r="O126" s="81"/>
      <c r="P126" s="83" t="str">
        <f t="shared" si="17"/>
        <v/>
      </c>
      <c r="Q126" s="81"/>
      <c r="R126" s="80"/>
      <c r="S126" s="84" t="str">
        <f t="shared" si="34"/>
        <v/>
      </c>
      <c r="T126" s="81"/>
      <c r="U126" s="84" t="str">
        <f t="shared" si="35"/>
        <v/>
      </c>
      <c r="V126" s="62"/>
      <c r="W126" s="85"/>
      <c r="AA126" s="3" t="str">
        <f t="shared" si="20"/>
        <v/>
      </c>
      <c r="AB126" s="38" t="str">
        <f t="shared" si="21"/>
        <v/>
      </c>
      <c r="AC126" s="39" t="str">
        <f>IF($AB126="","",IF('個人種目入力 (みほん)'!$AM126=2,VLOOKUP($AB126,'(種目・作業用)'!$A$22:$D$36,2,FALSE),VLOOKUP($AB126,'(種目・作業用)'!$A$2:$D$21,2,FALSE)))</f>
        <v/>
      </c>
      <c r="AD126" s="39" t="str">
        <f>IF($AB126="","",IF('個人種目入力 (みほん)'!$AM126=2,VLOOKUP($AB126,'(種目・作業用)'!$A$22:$D$36,3,FALSE),VLOOKUP($AB126,'(種目・作業用)'!$A$2:$D$21,3,FALSE)))</f>
        <v/>
      </c>
      <c r="AE126" s="39" t="str">
        <f>IF($AB126="","",IF('個人種目入力 (みほん)'!$AM126=2,VLOOKUP($AB126,'(種目・作業用)'!$A$22:$D$36,4,FALSE),VLOOKUP($AB126,'(種目・作業用)'!$A$2:$D$21,4,FALSE)))</f>
        <v/>
      </c>
      <c r="AF126" s="40" t="str">
        <f t="shared" si="28"/>
        <v/>
      </c>
      <c r="AG126" s="3" t="str">
        <f t="shared" si="29"/>
        <v xml:space="preserve"> </v>
      </c>
      <c r="AH126" s="3" t="str">
        <f t="shared" si="22"/>
        <v/>
      </c>
      <c r="AI126" s="3" t="str">
        <f t="shared" si="23"/>
        <v/>
      </c>
      <c r="AJ126" s="3" t="str">
        <f t="shared" si="24"/>
        <v/>
      </c>
      <c r="AK126" s="41" t="str">
        <f t="shared" si="25"/>
        <v/>
      </c>
      <c r="AL126" s="3" t="str">
        <f t="shared" si="30"/>
        <v/>
      </c>
      <c r="AM126" s="3" t="str">
        <f t="shared" si="26"/>
        <v/>
      </c>
      <c r="AN126" s="3" t="str">
        <f t="shared" si="31"/>
        <v/>
      </c>
      <c r="AO126" s="3" t="str">
        <f t="shared" si="32"/>
        <v/>
      </c>
      <c r="AP126" s="3" t="str">
        <f t="shared" si="33"/>
        <v/>
      </c>
      <c r="AQ126" s="1"/>
      <c r="AR126" s="1" t="str">
        <f t="shared" si="27"/>
        <v>　</v>
      </c>
    </row>
    <row r="127" spans="1:44" ht="24" customHeight="1" x14ac:dyDescent="0.15">
      <c r="A127" s="23">
        <v>121</v>
      </c>
      <c r="B127" s="79"/>
      <c r="C127" s="79"/>
      <c r="D127" s="79"/>
      <c r="E127" s="79"/>
      <c r="F127" s="79"/>
      <c r="G127" s="79"/>
      <c r="H127" s="49"/>
      <c r="I127" s="80"/>
      <c r="J127" s="81"/>
      <c r="K127" s="81"/>
      <c r="L127" s="81"/>
      <c r="M127" s="82"/>
      <c r="N127" s="81"/>
      <c r="O127" s="81"/>
      <c r="P127" s="83" t="str">
        <f t="shared" si="17"/>
        <v/>
      </c>
      <c r="Q127" s="81"/>
      <c r="R127" s="80"/>
      <c r="S127" s="84" t="str">
        <f t="shared" si="34"/>
        <v/>
      </c>
      <c r="T127" s="81"/>
      <c r="U127" s="84" t="str">
        <f t="shared" si="35"/>
        <v/>
      </c>
      <c r="V127" s="62"/>
      <c r="W127" s="85"/>
      <c r="AA127" s="3" t="str">
        <f t="shared" si="20"/>
        <v/>
      </c>
      <c r="AB127" s="38" t="str">
        <f t="shared" si="21"/>
        <v/>
      </c>
      <c r="AC127" s="39" t="str">
        <f>IF($AB127="","",IF('個人種目入力 (みほん)'!$AM127=2,VLOOKUP($AB127,'(種目・作業用)'!$A$22:$D$36,2,FALSE),VLOOKUP($AB127,'(種目・作業用)'!$A$2:$D$21,2,FALSE)))</f>
        <v/>
      </c>
      <c r="AD127" s="39" t="str">
        <f>IF($AB127="","",IF('個人種目入力 (みほん)'!$AM127=2,VLOOKUP($AB127,'(種目・作業用)'!$A$22:$D$36,3,FALSE),VLOOKUP($AB127,'(種目・作業用)'!$A$2:$D$21,3,FALSE)))</f>
        <v/>
      </c>
      <c r="AE127" s="39" t="str">
        <f>IF($AB127="","",IF('個人種目入力 (みほん)'!$AM127=2,VLOOKUP($AB127,'(種目・作業用)'!$A$22:$D$36,4,FALSE),VLOOKUP($AB127,'(種目・作業用)'!$A$2:$D$21,4,FALSE)))</f>
        <v/>
      </c>
      <c r="AF127" s="40" t="str">
        <f t="shared" si="28"/>
        <v/>
      </c>
      <c r="AG127" s="3" t="str">
        <f t="shared" si="29"/>
        <v xml:space="preserve"> </v>
      </c>
      <c r="AH127" s="3" t="str">
        <f t="shared" si="22"/>
        <v/>
      </c>
      <c r="AI127" s="3" t="str">
        <f t="shared" si="23"/>
        <v/>
      </c>
      <c r="AJ127" s="3" t="str">
        <f t="shared" si="24"/>
        <v/>
      </c>
      <c r="AK127" s="41" t="str">
        <f t="shared" si="25"/>
        <v/>
      </c>
      <c r="AL127" s="3" t="str">
        <f t="shared" si="30"/>
        <v/>
      </c>
      <c r="AM127" s="3" t="str">
        <f t="shared" si="26"/>
        <v/>
      </c>
      <c r="AN127" s="3" t="str">
        <f t="shared" si="31"/>
        <v/>
      </c>
      <c r="AO127" s="3" t="str">
        <f t="shared" si="32"/>
        <v/>
      </c>
      <c r="AP127" s="3" t="str">
        <f t="shared" si="33"/>
        <v/>
      </c>
      <c r="AQ127" s="1"/>
      <c r="AR127" s="1" t="str">
        <f t="shared" si="27"/>
        <v>　</v>
      </c>
    </row>
    <row r="128" spans="1:44" ht="24" customHeight="1" x14ac:dyDescent="0.15">
      <c r="A128" s="23">
        <v>122</v>
      </c>
      <c r="B128" s="79"/>
      <c r="C128" s="79"/>
      <c r="D128" s="79"/>
      <c r="E128" s="79"/>
      <c r="F128" s="79"/>
      <c r="G128" s="79"/>
      <c r="H128" s="49"/>
      <c r="I128" s="80"/>
      <c r="J128" s="81"/>
      <c r="K128" s="81"/>
      <c r="L128" s="81"/>
      <c r="M128" s="82"/>
      <c r="N128" s="81"/>
      <c r="O128" s="81"/>
      <c r="P128" s="83" t="str">
        <f t="shared" si="17"/>
        <v/>
      </c>
      <c r="Q128" s="81"/>
      <c r="R128" s="80"/>
      <c r="S128" s="84" t="str">
        <f t="shared" si="34"/>
        <v/>
      </c>
      <c r="T128" s="81"/>
      <c r="U128" s="84" t="str">
        <f t="shared" si="35"/>
        <v/>
      </c>
      <c r="V128" s="62"/>
      <c r="W128" s="85"/>
      <c r="AA128" s="3" t="str">
        <f t="shared" si="20"/>
        <v/>
      </c>
      <c r="AB128" s="38" t="str">
        <f t="shared" si="21"/>
        <v/>
      </c>
      <c r="AC128" s="39" t="str">
        <f>IF($AB128="","",IF('個人種目入力 (みほん)'!$AM128=2,VLOOKUP($AB128,'(種目・作業用)'!$A$22:$D$36,2,FALSE),VLOOKUP($AB128,'(種目・作業用)'!$A$2:$D$21,2,FALSE)))</f>
        <v/>
      </c>
      <c r="AD128" s="39" t="str">
        <f>IF($AB128="","",IF('個人種目入力 (みほん)'!$AM128=2,VLOOKUP($AB128,'(種目・作業用)'!$A$22:$D$36,3,FALSE),VLOOKUP($AB128,'(種目・作業用)'!$A$2:$D$21,3,FALSE)))</f>
        <v/>
      </c>
      <c r="AE128" s="39" t="str">
        <f>IF($AB128="","",IF('個人種目入力 (みほん)'!$AM128=2,VLOOKUP($AB128,'(種目・作業用)'!$A$22:$D$36,4,FALSE),VLOOKUP($AB128,'(種目・作業用)'!$A$2:$D$21,4,FALSE)))</f>
        <v/>
      </c>
      <c r="AF128" s="40" t="str">
        <f t="shared" si="28"/>
        <v/>
      </c>
      <c r="AG128" s="3" t="str">
        <f t="shared" si="29"/>
        <v xml:space="preserve"> </v>
      </c>
      <c r="AH128" s="3" t="str">
        <f t="shared" si="22"/>
        <v/>
      </c>
      <c r="AI128" s="3" t="str">
        <f t="shared" si="23"/>
        <v/>
      </c>
      <c r="AJ128" s="3" t="str">
        <f t="shared" si="24"/>
        <v/>
      </c>
      <c r="AK128" s="41" t="str">
        <f t="shared" si="25"/>
        <v/>
      </c>
      <c r="AL128" s="3" t="str">
        <f t="shared" si="30"/>
        <v/>
      </c>
      <c r="AM128" s="3" t="str">
        <f t="shared" si="26"/>
        <v/>
      </c>
      <c r="AN128" s="3" t="str">
        <f t="shared" si="31"/>
        <v/>
      </c>
      <c r="AO128" s="3" t="str">
        <f t="shared" si="32"/>
        <v/>
      </c>
      <c r="AP128" s="3" t="str">
        <f t="shared" si="33"/>
        <v/>
      </c>
      <c r="AQ128" s="1"/>
      <c r="AR128" s="1" t="str">
        <f t="shared" si="27"/>
        <v>　</v>
      </c>
    </row>
    <row r="129" spans="1:44" ht="24" customHeight="1" x14ac:dyDescent="0.15">
      <c r="A129" s="23">
        <v>123</v>
      </c>
      <c r="B129" s="79"/>
      <c r="C129" s="79"/>
      <c r="D129" s="79"/>
      <c r="E129" s="79"/>
      <c r="F129" s="79"/>
      <c r="G129" s="79"/>
      <c r="H129" s="49"/>
      <c r="I129" s="80"/>
      <c r="J129" s="81"/>
      <c r="K129" s="81"/>
      <c r="L129" s="81"/>
      <c r="M129" s="82"/>
      <c r="N129" s="81"/>
      <c r="O129" s="81"/>
      <c r="P129" s="83" t="str">
        <f t="shared" si="17"/>
        <v/>
      </c>
      <c r="Q129" s="81"/>
      <c r="R129" s="80"/>
      <c r="S129" s="84" t="str">
        <f t="shared" si="34"/>
        <v/>
      </c>
      <c r="T129" s="81"/>
      <c r="U129" s="84" t="str">
        <f t="shared" si="35"/>
        <v/>
      </c>
      <c r="V129" s="62"/>
      <c r="W129" s="85"/>
      <c r="AA129" s="3" t="str">
        <f t="shared" si="20"/>
        <v/>
      </c>
      <c r="AB129" s="38" t="str">
        <f t="shared" si="21"/>
        <v/>
      </c>
      <c r="AC129" s="39" t="str">
        <f>IF($AB129="","",IF('個人種目入力 (みほん)'!$AM129=2,VLOOKUP($AB129,'(種目・作業用)'!$A$22:$D$36,2,FALSE),VLOOKUP($AB129,'(種目・作業用)'!$A$2:$D$21,2,FALSE)))</f>
        <v/>
      </c>
      <c r="AD129" s="39" t="str">
        <f>IF($AB129="","",IF('個人種目入力 (みほん)'!$AM129=2,VLOOKUP($AB129,'(種目・作業用)'!$A$22:$D$36,3,FALSE),VLOOKUP($AB129,'(種目・作業用)'!$A$2:$D$21,3,FALSE)))</f>
        <v/>
      </c>
      <c r="AE129" s="39" t="str">
        <f>IF($AB129="","",IF('個人種目入力 (みほん)'!$AM129=2,VLOOKUP($AB129,'(種目・作業用)'!$A$22:$D$36,4,FALSE),VLOOKUP($AB129,'(種目・作業用)'!$A$2:$D$21,4,FALSE)))</f>
        <v/>
      </c>
      <c r="AF129" s="40" t="str">
        <f t="shared" si="28"/>
        <v/>
      </c>
      <c r="AG129" s="3" t="str">
        <f t="shared" si="29"/>
        <v xml:space="preserve"> </v>
      </c>
      <c r="AH129" s="3" t="str">
        <f t="shared" si="22"/>
        <v/>
      </c>
      <c r="AI129" s="3" t="str">
        <f t="shared" si="23"/>
        <v/>
      </c>
      <c r="AJ129" s="3" t="str">
        <f t="shared" si="24"/>
        <v/>
      </c>
      <c r="AK129" s="41" t="str">
        <f t="shared" si="25"/>
        <v/>
      </c>
      <c r="AL129" s="3" t="str">
        <f t="shared" si="30"/>
        <v/>
      </c>
      <c r="AM129" s="3" t="str">
        <f t="shared" si="26"/>
        <v/>
      </c>
      <c r="AN129" s="3" t="str">
        <f t="shared" si="31"/>
        <v/>
      </c>
      <c r="AO129" s="3" t="str">
        <f t="shared" si="32"/>
        <v/>
      </c>
      <c r="AP129" s="3" t="str">
        <f t="shared" si="33"/>
        <v/>
      </c>
      <c r="AQ129" s="1"/>
      <c r="AR129" s="1" t="str">
        <f t="shared" si="27"/>
        <v>　</v>
      </c>
    </row>
    <row r="130" spans="1:44" ht="24" customHeight="1" x14ac:dyDescent="0.15">
      <c r="A130" s="23">
        <v>124</v>
      </c>
      <c r="B130" s="79"/>
      <c r="C130" s="79"/>
      <c r="D130" s="79"/>
      <c r="E130" s="79"/>
      <c r="F130" s="79"/>
      <c r="G130" s="79"/>
      <c r="H130" s="49"/>
      <c r="I130" s="80"/>
      <c r="J130" s="81"/>
      <c r="K130" s="81"/>
      <c r="L130" s="81"/>
      <c r="M130" s="82"/>
      <c r="N130" s="81"/>
      <c r="O130" s="81"/>
      <c r="P130" s="83" t="str">
        <f t="shared" si="17"/>
        <v/>
      </c>
      <c r="Q130" s="81"/>
      <c r="R130" s="80"/>
      <c r="S130" s="84" t="str">
        <f t="shared" si="34"/>
        <v/>
      </c>
      <c r="T130" s="81"/>
      <c r="U130" s="84" t="str">
        <f t="shared" si="35"/>
        <v/>
      </c>
      <c r="V130" s="62"/>
      <c r="W130" s="85"/>
      <c r="AA130" s="3" t="str">
        <f t="shared" si="20"/>
        <v/>
      </c>
      <c r="AB130" s="38" t="str">
        <f t="shared" si="21"/>
        <v/>
      </c>
      <c r="AC130" s="39" t="str">
        <f>IF($AB130="","",IF('個人種目入力 (みほん)'!$AM130=2,VLOOKUP($AB130,'(種目・作業用)'!$A$22:$D$36,2,FALSE),VLOOKUP($AB130,'(種目・作業用)'!$A$2:$D$21,2,FALSE)))</f>
        <v/>
      </c>
      <c r="AD130" s="39" t="str">
        <f>IF($AB130="","",IF('個人種目入力 (みほん)'!$AM130=2,VLOOKUP($AB130,'(種目・作業用)'!$A$22:$D$36,3,FALSE),VLOOKUP($AB130,'(種目・作業用)'!$A$2:$D$21,3,FALSE)))</f>
        <v/>
      </c>
      <c r="AE130" s="39" t="str">
        <f>IF($AB130="","",IF('個人種目入力 (みほん)'!$AM130=2,VLOOKUP($AB130,'(種目・作業用)'!$A$22:$D$36,4,FALSE),VLOOKUP($AB130,'(種目・作業用)'!$A$2:$D$21,4,FALSE)))</f>
        <v/>
      </c>
      <c r="AF130" s="40" t="str">
        <f t="shared" si="28"/>
        <v/>
      </c>
      <c r="AG130" s="3" t="str">
        <f t="shared" si="29"/>
        <v xml:space="preserve"> </v>
      </c>
      <c r="AH130" s="3" t="str">
        <f t="shared" si="22"/>
        <v/>
      </c>
      <c r="AI130" s="3" t="str">
        <f t="shared" si="23"/>
        <v/>
      </c>
      <c r="AJ130" s="3" t="str">
        <f t="shared" si="24"/>
        <v/>
      </c>
      <c r="AK130" s="41" t="str">
        <f t="shared" si="25"/>
        <v/>
      </c>
      <c r="AL130" s="3" t="str">
        <f t="shared" si="30"/>
        <v/>
      </c>
      <c r="AM130" s="3" t="str">
        <f t="shared" si="26"/>
        <v/>
      </c>
      <c r="AN130" s="3" t="str">
        <f t="shared" si="31"/>
        <v/>
      </c>
      <c r="AO130" s="3" t="str">
        <f t="shared" si="32"/>
        <v/>
      </c>
      <c r="AP130" s="3" t="str">
        <f t="shared" si="33"/>
        <v/>
      </c>
      <c r="AQ130" s="1"/>
      <c r="AR130" s="1" t="str">
        <f t="shared" si="27"/>
        <v>　</v>
      </c>
    </row>
    <row r="131" spans="1:44" ht="24" customHeight="1" x14ac:dyDescent="0.15">
      <c r="A131" s="88">
        <v>125</v>
      </c>
      <c r="B131" s="64"/>
      <c r="C131" s="64"/>
      <c r="D131" s="64"/>
      <c r="E131" s="64"/>
      <c r="F131" s="64"/>
      <c r="G131" s="64"/>
      <c r="H131" s="50"/>
      <c r="I131" s="65"/>
      <c r="J131" s="67"/>
      <c r="K131" s="67"/>
      <c r="L131" s="67"/>
      <c r="M131" s="89"/>
      <c r="N131" s="67"/>
      <c r="O131" s="67"/>
      <c r="P131" s="90"/>
      <c r="Q131" s="67"/>
      <c r="R131" s="65"/>
      <c r="S131" s="91"/>
      <c r="T131" s="67"/>
      <c r="U131" s="91"/>
      <c r="V131" s="66"/>
      <c r="W131" s="92"/>
      <c r="AA131" s="3" t="str">
        <f t="shared" si="20"/>
        <v/>
      </c>
      <c r="AB131" s="38" t="str">
        <f t="shared" si="21"/>
        <v/>
      </c>
      <c r="AC131" s="39" t="str">
        <f>IF($AB131="","",IF('個人種目入力 (みほん)'!$AM131=2,VLOOKUP($AB131,'(種目・作業用)'!$A$22:$D$36,2,FALSE),VLOOKUP($AB131,'(種目・作業用)'!$A$2:$D$21,2,FALSE)))</f>
        <v/>
      </c>
      <c r="AD131" s="39" t="str">
        <f>IF($AB131="","",IF('個人種目入力 (みほん)'!$AM131=2,VLOOKUP($AB131,'(種目・作業用)'!$A$22:$D$36,3,FALSE),VLOOKUP($AB131,'(種目・作業用)'!$A$2:$D$21,3,FALSE)))</f>
        <v/>
      </c>
      <c r="AE131" s="39" t="str">
        <f>IF($AB131="","",IF('個人種目入力 (みほん)'!$AM131=2,VLOOKUP($AB131,'(種目・作業用)'!$A$22:$D$36,4,FALSE),VLOOKUP($AB131,'(種目・作業用)'!$A$2:$D$21,4,FALSE)))</f>
        <v/>
      </c>
      <c r="AF131" s="40" t="str">
        <f t="shared" si="28"/>
        <v/>
      </c>
      <c r="AG131" s="3" t="str">
        <f t="shared" si="29"/>
        <v xml:space="preserve"> </v>
      </c>
      <c r="AH131" s="3" t="str">
        <f t="shared" si="22"/>
        <v/>
      </c>
      <c r="AI131" s="3" t="str">
        <f t="shared" si="23"/>
        <v/>
      </c>
      <c r="AJ131" s="3" t="str">
        <f t="shared" si="24"/>
        <v/>
      </c>
      <c r="AK131" s="41" t="str">
        <f t="shared" si="25"/>
        <v/>
      </c>
      <c r="AL131" s="3" t="str">
        <f t="shared" si="30"/>
        <v/>
      </c>
      <c r="AM131" s="3" t="str">
        <f t="shared" si="26"/>
        <v/>
      </c>
      <c r="AN131" s="3" t="str">
        <f t="shared" si="31"/>
        <v/>
      </c>
      <c r="AO131" s="3" t="str">
        <f t="shared" si="32"/>
        <v/>
      </c>
      <c r="AP131" s="3" t="str">
        <f t="shared" si="33"/>
        <v/>
      </c>
      <c r="AQ131" s="1"/>
      <c r="AR131" s="1" t="str">
        <f t="shared" si="27"/>
        <v>　</v>
      </c>
    </row>
    <row r="132" spans="1:44" x14ac:dyDescent="0.15">
      <c r="E132" s="1" t="s">
        <v>3</v>
      </c>
      <c r="F132" s="1" t="s">
        <v>4</v>
      </c>
      <c r="G132" s="1" t="s">
        <v>645</v>
      </c>
      <c r="H132" s="1" t="s">
        <v>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AA132" s="1" t="s">
        <v>148</v>
      </c>
      <c r="AB132" s="20"/>
      <c r="AC132" s="1"/>
      <c r="AD132" s="1"/>
      <c r="AE132" s="1"/>
      <c r="AF132" s="1"/>
      <c r="AG132" s="1"/>
      <c r="AH132" s="1"/>
      <c r="AI132" s="1"/>
      <c r="AJ132" s="1"/>
      <c r="AK132" s="1" t="s">
        <v>144</v>
      </c>
      <c r="AL132" s="1"/>
      <c r="AM132" s="1"/>
      <c r="AN132" s="1"/>
      <c r="AO132" s="1"/>
      <c r="AP132" s="1" t="s">
        <v>191</v>
      </c>
      <c r="AQ132" s="2" t="s">
        <v>195</v>
      </c>
      <c r="AR132" s="1"/>
    </row>
    <row r="133" spans="1:44" x14ac:dyDescent="0.15">
      <c r="E133" s="24">
        <v>1</v>
      </c>
      <c r="F133" s="1" t="s">
        <v>7</v>
      </c>
      <c r="G133" s="1" t="s">
        <v>191</v>
      </c>
      <c r="H133" s="1" t="s">
        <v>618</v>
      </c>
      <c r="I133"/>
      <c r="J133"/>
      <c r="K13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AA133" s="1" t="s">
        <v>149</v>
      </c>
      <c r="AB133" s="20">
        <v>100000000</v>
      </c>
      <c r="AC133" s="1"/>
      <c r="AD133" s="1"/>
      <c r="AE133" s="1"/>
      <c r="AF133" s="1"/>
      <c r="AG133" s="1"/>
      <c r="AH133" s="1"/>
      <c r="AI133" s="1"/>
      <c r="AJ133" s="1"/>
      <c r="AK133" s="1" t="s">
        <v>145</v>
      </c>
      <c r="AL133" s="1"/>
      <c r="AM133" s="1"/>
      <c r="AN133" s="1"/>
      <c r="AO133" s="1"/>
      <c r="AP133" s="1" t="s">
        <v>196</v>
      </c>
      <c r="AQ133" s="2" t="s">
        <v>171</v>
      </c>
      <c r="AR133" s="1"/>
    </row>
    <row r="134" spans="1:44" x14ac:dyDescent="0.15">
      <c r="E134" s="24">
        <v>2</v>
      </c>
      <c r="F134" s="1" t="s">
        <v>8</v>
      </c>
      <c r="G134" s="1" t="s">
        <v>196</v>
      </c>
      <c r="H134" s="1" t="s">
        <v>619</v>
      </c>
      <c r="I134"/>
      <c r="J134"/>
      <c r="K13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AA134" s="1" t="s">
        <v>150</v>
      </c>
      <c r="AB134" s="20">
        <v>110000000</v>
      </c>
      <c r="AC134" s="1"/>
      <c r="AD134" s="1"/>
      <c r="AE134" s="1"/>
      <c r="AF134" s="1"/>
      <c r="AG134" s="1"/>
      <c r="AH134" s="1"/>
      <c r="AI134" s="1"/>
      <c r="AJ134" s="1"/>
      <c r="AK134" s="1" t="s">
        <v>147</v>
      </c>
      <c r="AL134" s="1"/>
      <c r="AM134" s="1"/>
      <c r="AN134" s="1"/>
      <c r="AO134" s="1"/>
      <c r="AP134" s="1" t="s">
        <v>197</v>
      </c>
      <c r="AQ134" s="2" t="s">
        <v>172</v>
      </c>
      <c r="AR134" s="1"/>
    </row>
    <row r="135" spans="1:44" x14ac:dyDescent="0.15">
      <c r="E135" s="24">
        <v>3</v>
      </c>
      <c r="F135" s="1"/>
      <c r="G135" s="1" t="s">
        <v>197</v>
      </c>
      <c r="H135" s="1" t="s">
        <v>620</v>
      </c>
      <c r="I135"/>
      <c r="J135"/>
      <c r="K13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AA135" s="1" t="s">
        <v>151</v>
      </c>
      <c r="AB135" s="20">
        <v>120000000</v>
      </c>
      <c r="AC135" s="1"/>
      <c r="AD135" s="1"/>
      <c r="AE135" s="1"/>
      <c r="AF135" s="1"/>
      <c r="AG135" s="1"/>
      <c r="AH135" s="1"/>
      <c r="AI135" s="1"/>
      <c r="AJ135" s="1"/>
      <c r="AK135" s="1" t="s">
        <v>146</v>
      </c>
      <c r="AL135" s="1"/>
      <c r="AM135" s="1"/>
      <c r="AN135" s="1"/>
      <c r="AO135" s="1"/>
      <c r="AP135" s="1" t="s">
        <v>198</v>
      </c>
      <c r="AQ135" s="2" t="s">
        <v>173</v>
      </c>
      <c r="AR135" s="1"/>
    </row>
    <row r="136" spans="1:44" x14ac:dyDescent="0.15">
      <c r="E136" s="24">
        <v>4</v>
      </c>
      <c r="F136" s="1"/>
      <c r="G136" s="1" t="s">
        <v>198</v>
      </c>
      <c r="H136" s="1" t="s">
        <v>621</v>
      </c>
      <c r="I136"/>
      <c r="J136"/>
      <c r="K13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AA136" s="1" t="s">
        <v>152</v>
      </c>
      <c r="AB136" s="20">
        <v>130000000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 t="s">
        <v>199</v>
      </c>
      <c r="AQ136" s="2" t="s">
        <v>174</v>
      </c>
      <c r="AR136" s="1"/>
    </row>
    <row r="137" spans="1:44" x14ac:dyDescent="0.15">
      <c r="E137" s="1"/>
      <c r="F137" s="1"/>
      <c r="G137" s="1" t="s">
        <v>199</v>
      </c>
      <c r="H137" s="1" t="s">
        <v>622</v>
      </c>
      <c r="I137"/>
      <c r="J137"/>
      <c r="K13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AA137" s="1" t="s">
        <v>153</v>
      </c>
      <c r="AB137" s="20">
        <v>140000000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 t="s">
        <v>200</v>
      </c>
      <c r="AQ137" s="2" t="s">
        <v>175</v>
      </c>
      <c r="AR137" s="1"/>
    </row>
    <row r="138" spans="1:44" x14ac:dyDescent="0.15">
      <c r="E138" s="1"/>
      <c r="F138" s="1"/>
      <c r="G138" s="1" t="s">
        <v>200</v>
      </c>
      <c r="H138" s="1" t="s">
        <v>613</v>
      </c>
      <c r="I138"/>
      <c r="J138"/>
      <c r="K13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AA138" s="1" t="s">
        <v>154</v>
      </c>
      <c r="AB138" s="20">
        <v>200000000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 t="s">
        <v>201</v>
      </c>
      <c r="AQ138" s="2" t="s">
        <v>176</v>
      </c>
      <c r="AR138" s="1"/>
    </row>
    <row r="139" spans="1:44" x14ac:dyDescent="0.15">
      <c r="E139" s="1"/>
      <c r="F139" s="1"/>
      <c r="G139" s="1" t="s">
        <v>201</v>
      </c>
      <c r="H139" s="1" t="s">
        <v>614</v>
      </c>
      <c r="I139"/>
      <c r="J139"/>
      <c r="K13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AA139" s="1" t="s">
        <v>155</v>
      </c>
      <c r="AB139" s="20">
        <v>210000000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 t="s">
        <v>202</v>
      </c>
      <c r="AQ139" s="2" t="s">
        <v>177</v>
      </c>
      <c r="AR139" s="1"/>
    </row>
    <row r="140" spans="1:44" x14ac:dyDescent="0.15">
      <c r="E140" s="1"/>
      <c r="F140" s="1"/>
      <c r="G140" s="1" t="s">
        <v>202</v>
      </c>
      <c r="H140" s="1" t="s">
        <v>623</v>
      </c>
      <c r="I140"/>
      <c r="J140"/>
      <c r="K1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AA140" s="1" t="s">
        <v>156</v>
      </c>
      <c r="AB140" s="20">
        <v>220000000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 t="s">
        <v>203</v>
      </c>
      <c r="AQ140" s="2" t="s">
        <v>178</v>
      </c>
      <c r="AR140" s="1"/>
    </row>
    <row r="141" spans="1:44" x14ac:dyDescent="0.15">
      <c r="E141" s="1"/>
      <c r="F141" s="1"/>
      <c r="G141" s="1" t="s">
        <v>203</v>
      </c>
      <c r="H141" s="1" t="s">
        <v>624</v>
      </c>
      <c r="I141"/>
      <c r="J141"/>
      <c r="K1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AA141" s="1" t="s">
        <v>157</v>
      </c>
      <c r="AB141" s="20">
        <v>230000000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 t="s">
        <v>204</v>
      </c>
      <c r="AQ141" s="2">
        <v>10</v>
      </c>
      <c r="AR141" s="1"/>
    </row>
    <row r="142" spans="1:44" x14ac:dyDescent="0.15">
      <c r="E142" s="1"/>
      <c r="F142" s="1"/>
      <c r="G142" s="1" t="s">
        <v>204</v>
      </c>
      <c r="H142" s="1" t="s">
        <v>625</v>
      </c>
      <c r="I142"/>
      <c r="J142"/>
      <c r="K14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AA142" s="1" t="s">
        <v>158</v>
      </c>
      <c r="AB142" s="20">
        <v>240000000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 t="s">
        <v>205</v>
      </c>
      <c r="AQ142" s="2">
        <v>11</v>
      </c>
      <c r="AR142" s="1"/>
    </row>
    <row r="143" spans="1:44" x14ac:dyDescent="0.15">
      <c r="E143" s="1"/>
      <c r="F143" s="1"/>
      <c r="G143" s="1" t="s">
        <v>205</v>
      </c>
      <c r="H143" s="1" t="s">
        <v>586</v>
      </c>
      <c r="I143"/>
      <c r="J143"/>
      <c r="K1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AA143" s="1"/>
      <c r="AB143" s="20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 t="s">
        <v>206</v>
      </c>
      <c r="AQ143" s="2">
        <v>12</v>
      </c>
      <c r="AR143" s="1"/>
    </row>
    <row r="144" spans="1:44" x14ac:dyDescent="0.15">
      <c r="E144" s="1"/>
      <c r="F144" s="1"/>
      <c r="G144" s="1" t="s">
        <v>206</v>
      </c>
      <c r="H144" s="1" t="s">
        <v>588</v>
      </c>
      <c r="I144"/>
      <c r="J144"/>
      <c r="K14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AA144" s="1"/>
      <c r="AB144" s="20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 t="s">
        <v>207</v>
      </c>
      <c r="AQ144" s="2">
        <v>13</v>
      </c>
      <c r="AR144" s="1"/>
    </row>
    <row r="145" spans="5:44" x14ac:dyDescent="0.15">
      <c r="E145" s="1"/>
      <c r="F145" s="1"/>
      <c r="G145" s="1" t="s">
        <v>207</v>
      </c>
      <c r="H145" s="1" t="s">
        <v>626</v>
      </c>
      <c r="I145"/>
      <c r="J145"/>
      <c r="K14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AA145" s="1"/>
      <c r="AB145" s="20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 t="s">
        <v>192</v>
      </c>
      <c r="AQ145" s="2">
        <v>14</v>
      </c>
      <c r="AR145" s="1"/>
    </row>
    <row r="146" spans="5:44" x14ac:dyDescent="0.15">
      <c r="E146" s="1"/>
      <c r="F146" s="1"/>
      <c r="G146" s="1" t="s">
        <v>192</v>
      </c>
      <c r="H146" s="1" t="s">
        <v>627</v>
      </c>
      <c r="I146"/>
      <c r="J146"/>
      <c r="K14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AA146" s="1"/>
      <c r="AB146" s="20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 t="s">
        <v>208</v>
      </c>
      <c r="AQ146" s="2">
        <v>15</v>
      </c>
      <c r="AR146" s="1"/>
    </row>
    <row r="147" spans="5:44" x14ac:dyDescent="0.15">
      <c r="E147" s="1"/>
      <c r="F147" s="1"/>
      <c r="G147" s="1" t="s">
        <v>208</v>
      </c>
      <c r="H147" s="1" t="s">
        <v>628</v>
      </c>
      <c r="I147"/>
      <c r="J147"/>
      <c r="K1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AA147" s="1"/>
      <c r="AB147" s="20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 t="s">
        <v>209</v>
      </c>
      <c r="AQ147" s="2">
        <v>16</v>
      </c>
      <c r="AR147" s="1"/>
    </row>
    <row r="148" spans="5:44" x14ac:dyDescent="0.15">
      <c r="E148" s="1"/>
      <c r="F148" s="1"/>
      <c r="G148" s="1" t="s">
        <v>209</v>
      </c>
      <c r="H148" s="1" t="s">
        <v>629</v>
      </c>
      <c r="I148"/>
      <c r="J148"/>
      <c r="K14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AA148" s="1"/>
      <c r="AB148" s="20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 t="s">
        <v>210</v>
      </c>
      <c r="AQ148" s="2">
        <v>17</v>
      </c>
      <c r="AR148" s="1"/>
    </row>
    <row r="149" spans="5:44" x14ac:dyDescent="0.15">
      <c r="E149" s="1"/>
      <c r="F149" s="1"/>
      <c r="G149" s="1" t="s">
        <v>210</v>
      </c>
      <c r="H149" s="1" t="s">
        <v>630</v>
      </c>
      <c r="I149"/>
      <c r="J149"/>
      <c r="K14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AA149" s="1"/>
      <c r="AB149" s="20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 t="s">
        <v>211</v>
      </c>
      <c r="AQ149" s="2">
        <v>18</v>
      </c>
      <c r="AR149" s="1"/>
    </row>
    <row r="150" spans="5:44" x14ac:dyDescent="0.15">
      <c r="F150" s="1"/>
      <c r="G150" s="1" t="s">
        <v>211</v>
      </c>
      <c r="H150" s="1" t="s">
        <v>631</v>
      </c>
      <c r="I150"/>
      <c r="J150"/>
      <c r="K15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AA150" s="1"/>
      <c r="AB150" s="2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 t="s">
        <v>212</v>
      </c>
      <c r="AQ150" s="2">
        <v>19</v>
      </c>
      <c r="AR150" s="1"/>
    </row>
    <row r="151" spans="5:44" x14ac:dyDescent="0.15">
      <c r="F151" s="1"/>
      <c r="G151" s="1" t="s">
        <v>212</v>
      </c>
      <c r="H151" s="1" t="s">
        <v>632</v>
      </c>
      <c r="I151"/>
      <c r="J151"/>
      <c r="K15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AA151" s="1"/>
      <c r="AB151" s="20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 t="s">
        <v>213</v>
      </c>
      <c r="AQ151" s="2">
        <v>20</v>
      </c>
      <c r="AR151" s="1"/>
    </row>
    <row r="152" spans="5:44" x14ac:dyDescent="0.15">
      <c r="F152" s="1"/>
      <c r="G152" s="1" t="s">
        <v>213</v>
      </c>
      <c r="H152" s="1" t="s">
        <v>633</v>
      </c>
      <c r="I152"/>
      <c r="J152"/>
      <c r="K15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AA152" s="1"/>
      <c r="AB152" s="20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 t="s">
        <v>214</v>
      </c>
      <c r="AQ152" s="2">
        <v>21</v>
      </c>
      <c r="AR152" s="1"/>
    </row>
    <row r="153" spans="5:44" x14ac:dyDescent="0.15">
      <c r="F153" s="1"/>
      <c r="G153" s="1" t="s">
        <v>214</v>
      </c>
      <c r="H153" s="1" t="s">
        <v>618</v>
      </c>
      <c r="I153"/>
      <c r="J153"/>
      <c r="K15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AA153" s="1"/>
      <c r="AB153" s="20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 t="s">
        <v>215</v>
      </c>
      <c r="AQ153" s="2">
        <v>22</v>
      </c>
      <c r="AR153" s="1"/>
    </row>
    <row r="154" spans="5:44" x14ac:dyDescent="0.15">
      <c r="F154" s="1"/>
      <c r="G154" s="1" t="s">
        <v>215</v>
      </c>
      <c r="H154" s="1" t="s">
        <v>619</v>
      </c>
      <c r="I154"/>
      <c r="J154"/>
      <c r="K15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AA154" s="1"/>
      <c r="AB154" s="20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 t="s">
        <v>216</v>
      </c>
      <c r="AQ154" s="2">
        <v>23</v>
      </c>
      <c r="AR154" s="1"/>
    </row>
    <row r="155" spans="5:44" x14ac:dyDescent="0.15">
      <c r="F155" s="1"/>
      <c r="G155" s="1" t="s">
        <v>216</v>
      </c>
      <c r="H155" s="1" t="s">
        <v>620</v>
      </c>
      <c r="I155"/>
      <c r="J155"/>
      <c r="K15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AA155" s="1"/>
      <c r="AB155" s="20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 t="s">
        <v>217</v>
      </c>
      <c r="AQ155" s="2">
        <v>24</v>
      </c>
      <c r="AR155" s="1"/>
    </row>
    <row r="156" spans="5:44" x14ac:dyDescent="0.15">
      <c r="F156" s="1"/>
      <c r="G156" s="1" t="s">
        <v>217</v>
      </c>
      <c r="H156" s="1" t="s">
        <v>621</v>
      </c>
      <c r="I156"/>
      <c r="J156"/>
      <c r="K15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AA156" s="1"/>
      <c r="AB156" s="20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 t="s">
        <v>218</v>
      </c>
      <c r="AQ156" s="2">
        <v>25</v>
      </c>
      <c r="AR156" s="1"/>
    </row>
    <row r="157" spans="5:44" x14ac:dyDescent="0.15">
      <c r="F157" s="1"/>
      <c r="G157" s="1" t="s">
        <v>218</v>
      </c>
      <c r="H157" s="1" t="s">
        <v>622</v>
      </c>
      <c r="I157"/>
      <c r="J157"/>
      <c r="K15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AA157" s="1"/>
      <c r="AB157" s="20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 t="s">
        <v>219</v>
      </c>
      <c r="AQ157" s="2">
        <v>26</v>
      </c>
      <c r="AR157" s="1"/>
    </row>
    <row r="158" spans="5:44" x14ac:dyDescent="0.15">
      <c r="F158" s="1"/>
      <c r="G158" s="1" t="s">
        <v>219</v>
      </c>
      <c r="H158" s="1" t="s">
        <v>613</v>
      </c>
      <c r="I158"/>
      <c r="J158"/>
      <c r="K1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AA158" s="1"/>
      <c r="AB158" s="20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 t="s">
        <v>220</v>
      </c>
      <c r="AQ158" s="2">
        <v>27</v>
      </c>
      <c r="AR158" s="1"/>
    </row>
    <row r="159" spans="5:44" x14ac:dyDescent="0.15">
      <c r="F159" s="1"/>
      <c r="G159" s="1" t="s">
        <v>220</v>
      </c>
      <c r="H159" s="1" t="s">
        <v>634</v>
      </c>
      <c r="I159"/>
      <c r="J159"/>
      <c r="K15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AA159" s="1"/>
      <c r="AB159" s="20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 t="s">
        <v>221</v>
      </c>
      <c r="AQ159" s="2">
        <v>28</v>
      </c>
      <c r="AR159" s="1"/>
    </row>
    <row r="160" spans="5:44" x14ac:dyDescent="0.15">
      <c r="F160" s="1"/>
      <c r="G160" s="1" t="s">
        <v>221</v>
      </c>
      <c r="H160" s="1" t="s">
        <v>624</v>
      </c>
      <c r="I160"/>
      <c r="J160"/>
      <c r="K16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AA160" s="1"/>
      <c r="AB160" s="2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 t="s">
        <v>222</v>
      </c>
      <c r="AQ160" s="2">
        <v>29</v>
      </c>
      <c r="AR160" s="1"/>
    </row>
    <row r="161" spans="6:44" x14ac:dyDescent="0.15">
      <c r="F161" s="1"/>
      <c r="G161" s="1" t="s">
        <v>222</v>
      </c>
      <c r="H161" s="1" t="s">
        <v>586</v>
      </c>
      <c r="I161"/>
      <c r="J161"/>
      <c r="K16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AA161" s="1"/>
      <c r="AB161" s="20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 t="s">
        <v>193</v>
      </c>
      <c r="AQ161" s="2">
        <v>30</v>
      </c>
      <c r="AR161" s="1"/>
    </row>
    <row r="162" spans="6:44" x14ac:dyDescent="0.15">
      <c r="G162" s="7" t="s">
        <v>193</v>
      </c>
      <c r="H162" s="1" t="s">
        <v>626</v>
      </c>
      <c r="I162"/>
      <c r="J162"/>
      <c r="K16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AA162" s="1"/>
      <c r="AB162" s="20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 t="s">
        <v>223</v>
      </c>
      <c r="AQ162" s="2">
        <v>31</v>
      </c>
      <c r="AR162" s="1"/>
    </row>
    <row r="163" spans="6:44" x14ac:dyDescent="0.15">
      <c r="G163" s="7" t="s">
        <v>223</v>
      </c>
      <c r="H163" s="1" t="s">
        <v>628</v>
      </c>
      <c r="I163"/>
      <c r="J163"/>
      <c r="K163"/>
      <c r="W163" s="1"/>
      <c r="X163" s="1"/>
      <c r="AA163" s="1"/>
      <c r="AB163" s="20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 t="s">
        <v>224</v>
      </c>
      <c r="AQ163" s="2">
        <v>32</v>
      </c>
      <c r="AR163" s="1"/>
    </row>
    <row r="164" spans="6:44" x14ac:dyDescent="0.15">
      <c r="G164" s="7" t="s">
        <v>224</v>
      </c>
      <c r="H164" s="1" t="s">
        <v>629</v>
      </c>
      <c r="I164"/>
      <c r="J164"/>
      <c r="K164"/>
      <c r="AA164" s="1"/>
      <c r="AB164" s="20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 t="s">
        <v>225</v>
      </c>
      <c r="AQ164" s="2">
        <v>33</v>
      </c>
      <c r="AR164" s="1"/>
    </row>
    <row r="165" spans="6:44" x14ac:dyDescent="0.15">
      <c r="G165" s="7" t="s">
        <v>225</v>
      </c>
      <c r="H165" s="1" t="s">
        <v>630</v>
      </c>
      <c r="I165"/>
      <c r="J165"/>
      <c r="K165"/>
      <c r="AA165" s="1"/>
      <c r="AB165" s="20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 t="s">
        <v>226</v>
      </c>
      <c r="AQ165" s="2">
        <v>34</v>
      </c>
      <c r="AR165" s="1"/>
    </row>
    <row r="166" spans="6:44" x14ac:dyDescent="0.15">
      <c r="G166" s="7" t="s">
        <v>226</v>
      </c>
      <c r="H166" s="1" t="s">
        <v>631</v>
      </c>
      <c r="I166"/>
      <c r="J166"/>
      <c r="K166"/>
      <c r="AA166" s="1"/>
      <c r="AB166" s="20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 t="s">
        <v>227</v>
      </c>
      <c r="AQ166" s="2">
        <v>35</v>
      </c>
      <c r="AR166" s="1"/>
    </row>
    <row r="167" spans="6:44" x14ac:dyDescent="0.15">
      <c r="G167" s="7" t="s">
        <v>227</v>
      </c>
      <c r="H167" s="1" t="s">
        <v>633</v>
      </c>
      <c r="I167"/>
      <c r="J167"/>
      <c r="K167"/>
      <c r="AA167" s="1"/>
      <c r="AB167" s="20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 t="s">
        <v>228</v>
      </c>
      <c r="AQ167" s="2">
        <v>36</v>
      </c>
      <c r="AR167" s="1"/>
    </row>
    <row r="168" spans="6:44" x14ac:dyDescent="0.15">
      <c r="G168" s="7" t="s">
        <v>228</v>
      </c>
      <c r="H168" s="1"/>
      <c r="I168"/>
      <c r="J168"/>
      <c r="K168"/>
      <c r="AA168" s="1"/>
      <c r="AB168" s="20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 t="s">
        <v>229</v>
      </c>
      <c r="AQ168" s="2">
        <v>37</v>
      </c>
      <c r="AR168" s="1"/>
    </row>
    <row r="169" spans="6:44" x14ac:dyDescent="0.15">
      <c r="G169" s="7" t="s">
        <v>229</v>
      </c>
      <c r="H169" s="1"/>
      <c r="I169"/>
      <c r="J169"/>
      <c r="K169"/>
      <c r="AA169" s="1"/>
      <c r="AB169" s="20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 t="s">
        <v>230</v>
      </c>
      <c r="AQ169" s="2">
        <v>38</v>
      </c>
      <c r="AR169" s="1"/>
    </row>
    <row r="170" spans="6:44" x14ac:dyDescent="0.15">
      <c r="G170" s="7" t="s">
        <v>230</v>
      </c>
      <c r="H170" s="1"/>
      <c r="I170"/>
      <c r="J170"/>
      <c r="K170"/>
      <c r="AA170" s="1"/>
      <c r="AB170" s="2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 t="s">
        <v>231</v>
      </c>
      <c r="AQ170" s="2">
        <v>39</v>
      </c>
      <c r="AR170" s="1"/>
    </row>
    <row r="171" spans="6:44" x14ac:dyDescent="0.15">
      <c r="G171" s="7" t="s">
        <v>231</v>
      </c>
      <c r="H171" t="s">
        <v>270</v>
      </c>
      <c r="I171" s="1"/>
      <c r="J171"/>
      <c r="K171"/>
      <c r="AA171" s="1"/>
      <c r="AB171" s="20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 t="s">
        <v>232</v>
      </c>
      <c r="AQ171" s="2">
        <v>40</v>
      </c>
      <c r="AR171" s="1"/>
    </row>
    <row r="172" spans="6:44" x14ac:dyDescent="0.15">
      <c r="G172" s="7" t="s">
        <v>232</v>
      </c>
      <c r="H172" s="1" t="s">
        <v>618</v>
      </c>
      <c r="I172" s="1"/>
      <c r="J172"/>
      <c r="K172"/>
      <c r="AA172" s="1"/>
      <c r="AB172" s="20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 t="s">
        <v>233</v>
      </c>
      <c r="AQ172" s="2">
        <v>41</v>
      </c>
      <c r="AR172" s="1"/>
    </row>
    <row r="173" spans="6:44" x14ac:dyDescent="0.15">
      <c r="G173" s="7" t="s">
        <v>233</v>
      </c>
      <c r="H173" s="1" t="s">
        <v>619</v>
      </c>
      <c r="I173"/>
      <c r="J173" s="1"/>
      <c r="K173"/>
      <c r="AA173" s="1"/>
      <c r="AB173" s="20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 t="s">
        <v>234</v>
      </c>
      <c r="AQ173" s="2">
        <v>42</v>
      </c>
      <c r="AR173" s="1"/>
    </row>
    <row r="174" spans="6:44" x14ac:dyDescent="0.15">
      <c r="G174" s="7" t="s">
        <v>234</v>
      </c>
      <c r="H174" s="1" t="s">
        <v>620</v>
      </c>
      <c r="I174"/>
      <c r="J174" s="1"/>
      <c r="K174"/>
      <c r="AA174" s="1"/>
      <c r="AB174" s="20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 t="s">
        <v>235</v>
      </c>
      <c r="AQ174" s="2">
        <v>43</v>
      </c>
      <c r="AR174" s="1"/>
    </row>
    <row r="175" spans="6:44" x14ac:dyDescent="0.15">
      <c r="G175" s="7" t="s">
        <v>235</v>
      </c>
      <c r="H175" s="1" t="s">
        <v>621</v>
      </c>
      <c r="I175"/>
      <c r="J175"/>
      <c r="K175" s="1"/>
      <c r="AA175" s="1"/>
      <c r="AB175" s="20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 t="s">
        <v>236</v>
      </c>
      <c r="AQ175" s="2">
        <v>44</v>
      </c>
      <c r="AR175" s="1"/>
    </row>
    <row r="176" spans="6:44" x14ac:dyDescent="0.15">
      <c r="G176" s="7" t="s">
        <v>236</v>
      </c>
      <c r="H176" s="1" t="s">
        <v>622</v>
      </c>
      <c r="I176"/>
      <c r="J176"/>
      <c r="K176" s="1"/>
      <c r="AA176" s="1"/>
      <c r="AB176" s="20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 t="s">
        <v>237</v>
      </c>
      <c r="AQ176" s="2">
        <v>45</v>
      </c>
      <c r="AR176" s="1"/>
    </row>
    <row r="177" spans="7:44" x14ac:dyDescent="0.15">
      <c r="G177" s="7" t="s">
        <v>237</v>
      </c>
      <c r="H177" s="1" t="s">
        <v>613</v>
      </c>
      <c r="I177"/>
      <c r="J177"/>
      <c r="K177"/>
      <c r="AA177" s="1"/>
      <c r="AB177" s="20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 t="s">
        <v>194</v>
      </c>
      <c r="AQ177" s="2">
        <v>46</v>
      </c>
      <c r="AR177" s="1"/>
    </row>
    <row r="178" spans="7:44" x14ac:dyDescent="0.15">
      <c r="G178" s="7" t="s">
        <v>194</v>
      </c>
      <c r="H178" s="1" t="s">
        <v>614</v>
      </c>
      <c r="I178"/>
      <c r="J178"/>
      <c r="K178"/>
      <c r="AA178" s="1"/>
      <c r="AB178" s="20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 t="s">
        <v>238</v>
      </c>
      <c r="AQ178" s="2">
        <v>47</v>
      </c>
      <c r="AR178" s="1"/>
    </row>
    <row r="179" spans="7:44" x14ac:dyDescent="0.15">
      <c r="G179" s="7" t="s">
        <v>238</v>
      </c>
      <c r="H179" s="1" t="s">
        <v>623</v>
      </c>
      <c r="I179"/>
      <c r="J179"/>
      <c r="K179"/>
      <c r="AA179" s="1"/>
      <c r="AB179" s="20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 t="s">
        <v>239</v>
      </c>
      <c r="AQ179" s="2">
        <v>49</v>
      </c>
      <c r="AR179" s="1"/>
    </row>
    <row r="180" spans="7:44" x14ac:dyDescent="0.15">
      <c r="G180" s="7" t="s">
        <v>239</v>
      </c>
      <c r="H180" s="1" t="s">
        <v>624</v>
      </c>
      <c r="I180"/>
      <c r="J180"/>
      <c r="K180"/>
      <c r="AA180" s="1"/>
      <c r="AB180" s="2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7:44" x14ac:dyDescent="0.15">
      <c r="H181" s="1" t="s">
        <v>625</v>
      </c>
      <c r="I181"/>
      <c r="J181"/>
      <c r="K181"/>
      <c r="AA181" s="1"/>
      <c r="AB181" s="20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7:44" x14ac:dyDescent="0.15">
      <c r="H182" s="1" t="s">
        <v>585</v>
      </c>
      <c r="I182"/>
      <c r="J182"/>
      <c r="K182"/>
      <c r="AA182" s="1"/>
      <c r="AB182" s="20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7:44" x14ac:dyDescent="0.15">
      <c r="H183" s="1" t="s">
        <v>587</v>
      </c>
      <c r="I183"/>
      <c r="J183"/>
      <c r="K183"/>
      <c r="AA183" s="1"/>
      <c r="AB183" s="20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7:44" x14ac:dyDescent="0.15">
      <c r="H184" s="1" t="s">
        <v>626</v>
      </c>
      <c r="I184"/>
      <c r="J184"/>
      <c r="K184"/>
      <c r="AA184" s="1"/>
      <c r="AB184" s="20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7:44" x14ac:dyDescent="0.15">
      <c r="H185" s="1" t="s">
        <v>627</v>
      </c>
      <c r="I185"/>
      <c r="J185"/>
      <c r="K185"/>
      <c r="AA185" s="1"/>
      <c r="AB185" s="20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7:44" x14ac:dyDescent="0.15">
      <c r="H186" s="1" t="s">
        <v>628</v>
      </c>
      <c r="I186"/>
      <c r="J186"/>
      <c r="K186"/>
      <c r="AA186" s="1"/>
      <c r="AB186" s="20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7:44" x14ac:dyDescent="0.15">
      <c r="H187" s="1" t="s">
        <v>629</v>
      </c>
      <c r="I187"/>
      <c r="J187"/>
      <c r="K187"/>
      <c r="AA187" s="1"/>
      <c r="AB187" s="20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7:44" x14ac:dyDescent="0.15">
      <c r="H188" s="1" t="s">
        <v>630</v>
      </c>
      <c r="I188"/>
      <c r="J188"/>
      <c r="K188"/>
      <c r="AA188" s="1"/>
      <c r="AB188" s="20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7:44" x14ac:dyDescent="0.15">
      <c r="H189" s="1" t="s">
        <v>631</v>
      </c>
      <c r="I189"/>
      <c r="J189"/>
      <c r="K189"/>
      <c r="AA189" s="1"/>
      <c r="AB189" s="20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7:44" x14ac:dyDescent="0.15">
      <c r="H190" s="1" t="s">
        <v>632</v>
      </c>
      <c r="I190" t="s">
        <v>271</v>
      </c>
      <c r="J190"/>
      <c r="K190"/>
      <c r="L190"/>
      <c r="AA190" s="1"/>
      <c r="AB190" s="2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7:44" x14ac:dyDescent="0.15">
      <c r="H191" s="7" t="s">
        <v>633</v>
      </c>
      <c r="I191" s="1" t="s">
        <v>618</v>
      </c>
      <c r="K191"/>
      <c r="L191"/>
      <c r="AA191" s="1"/>
      <c r="AB191" s="20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7:44" x14ac:dyDescent="0.15">
      <c r="H192" s="1"/>
      <c r="I192" s="1" t="s">
        <v>619</v>
      </c>
      <c r="J192"/>
      <c r="L192"/>
      <c r="AA192" s="1"/>
      <c r="AB192" s="20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8:44" x14ac:dyDescent="0.15">
      <c r="H193" s="1"/>
      <c r="I193" s="1" t="s">
        <v>620</v>
      </c>
      <c r="J193"/>
      <c r="L193"/>
      <c r="AA193" s="1"/>
      <c r="AB193" s="20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8:44" x14ac:dyDescent="0.15">
      <c r="H194" s="1"/>
      <c r="I194" s="1" t="s">
        <v>621</v>
      </c>
      <c r="J194"/>
      <c r="K194"/>
      <c r="AA194" s="1"/>
      <c r="AB194" s="20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8:44" x14ac:dyDescent="0.15">
      <c r="H195" s="1"/>
      <c r="I195" s="1" t="s">
        <v>622</v>
      </c>
      <c r="J195"/>
      <c r="K195"/>
      <c r="AA195" s="1"/>
      <c r="AB195" s="20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8:44" x14ac:dyDescent="0.15">
      <c r="H196" s="1"/>
      <c r="I196" s="1" t="s">
        <v>613</v>
      </c>
      <c r="J196"/>
      <c r="K196"/>
      <c r="L196"/>
      <c r="AA196" s="1"/>
      <c r="AB196" s="20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8:44" x14ac:dyDescent="0.15">
      <c r="H197" s="1"/>
      <c r="I197" s="1" t="s">
        <v>634</v>
      </c>
      <c r="J197"/>
      <c r="K197"/>
      <c r="L197"/>
      <c r="AA197" s="1"/>
      <c r="AB197" s="20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8:44" x14ac:dyDescent="0.15">
      <c r="H198" s="1"/>
      <c r="I198" s="1" t="s">
        <v>624</v>
      </c>
      <c r="J198"/>
      <c r="K198"/>
      <c r="L198"/>
      <c r="AA198" s="1"/>
      <c r="AB198" s="20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8:44" x14ac:dyDescent="0.15">
      <c r="H199" s="1"/>
      <c r="I199" s="1" t="s">
        <v>585</v>
      </c>
      <c r="J199"/>
      <c r="K199"/>
      <c r="L199"/>
      <c r="AA199" s="1"/>
      <c r="AB199" s="20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8:44" x14ac:dyDescent="0.15">
      <c r="I200" s="1" t="s">
        <v>626</v>
      </c>
      <c r="J200"/>
      <c r="K200"/>
      <c r="L200"/>
      <c r="AA200" s="1"/>
      <c r="AB200" s="2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8:44" x14ac:dyDescent="0.15">
      <c r="I201" s="1" t="s">
        <v>628</v>
      </c>
      <c r="J201"/>
      <c r="K201"/>
      <c r="L201"/>
      <c r="AA201" s="1"/>
      <c r="AB201" s="20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8:44" x14ac:dyDescent="0.15">
      <c r="I202" s="1" t="s">
        <v>629</v>
      </c>
      <c r="J202"/>
      <c r="K202"/>
      <c r="L202"/>
      <c r="AA202" s="1"/>
      <c r="AB202" s="20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8:44" x14ac:dyDescent="0.15">
      <c r="I203" s="1" t="s">
        <v>630</v>
      </c>
      <c r="J203"/>
      <c r="K203"/>
      <c r="L203"/>
      <c r="AA203" s="1"/>
      <c r="AB203" s="20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8:44" x14ac:dyDescent="0.15">
      <c r="I204" s="1" t="s">
        <v>631</v>
      </c>
      <c r="J204"/>
      <c r="K204"/>
      <c r="L204"/>
      <c r="AA204" s="1"/>
      <c r="AB204" s="20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8:44" x14ac:dyDescent="0.15">
      <c r="I205" s="1" t="s">
        <v>633</v>
      </c>
      <c r="J205"/>
      <c r="K205"/>
      <c r="L205"/>
      <c r="AA205" s="1"/>
      <c r="AB205" s="20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8:44" x14ac:dyDescent="0.15">
      <c r="I206" s="1"/>
      <c r="J206"/>
      <c r="K206"/>
      <c r="L206"/>
      <c r="AA206" s="1"/>
      <c r="AB206" s="20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8:44" x14ac:dyDescent="0.15">
      <c r="I207" s="1"/>
      <c r="J207"/>
      <c r="K207"/>
      <c r="L207"/>
      <c r="AA207" s="1"/>
      <c r="AB207" s="20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8:44" x14ac:dyDescent="0.15">
      <c r="I208" s="1"/>
      <c r="J208"/>
      <c r="K208"/>
      <c r="L208"/>
      <c r="AA208" s="1"/>
      <c r="AB208" s="20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8:44" x14ac:dyDescent="0.15">
      <c r="I209" s="1"/>
      <c r="J209"/>
      <c r="K209"/>
      <c r="L209"/>
      <c r="AA209" s="1"/>
      <c r="AB209" s="20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8:44" x14ac:dyDescent="0.15">
      <c r="I210"/>
      <c r="K210"/>
      <c r="L210"/>
      <c r="AA210" s="1"/>
      <c r="AB210" s="2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8:44" x14ac:dyDescent="0.15">
      <c r="I211"/>
      <c r="K211"/>
      <c r="L211"/>
      <c r="AA211" s="1"/>
      <c r="AB211" s="20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8:44" x14ac:dyDescent="0.15">
      <c r="I212"/>
      <c r="L212"/>
      <c r="AA212" s="1"/>
      <c r="AB212" s="20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8:44" x14ac:dyDescent="0.15">
      <c r="L213"/>
      <c r="AA213" s="1"/>
      <c r="AB213" s="20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8:44" x14ac:dyDescent="0.15">
      <c r="AA214" s="1"/>
      <c r="AB214" s="20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8:44" x14ac:dyDescent="0.15">
      <c r="AA215" s="1"/>
      <c r="AB215" s="20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8:44" x14ac:dyDescent="0.15">
      <c r="AA216" s="1"/>
      <c r="AB216" s="20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8:44" x14ac:dyDescent="0.15">
      <c r="AA217" s="1"/>
      <c r="AB217" s="20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8:44" x14ac:dyDescent="0.15">
      <c r="AA218" s="1"/>
      <c r="AB218" s="20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8:44" x14ac:dyDescent="0.15">
      <c r="AA219" s="1"/>
      <c r="AB219" s="20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8:44" x14ac:dyDescent="0.15">
      <c r="AA220" s="1"/>
      <c r="AB220" s="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8:44" x14ac:dyDescent="0.15">
      <c r="AA221" s="1"/>
      <c r="AB221" s="20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8:44" x14ac:dyDescent="0.15">
      <c r="AA222" s="1"/>
      <c r="AB222" s="20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8:44" x14ac:dyDescent="0.15">
      <c r="H223" s="34" t="s">
        <v>109</v>
      </c>
      <c r="I223" s="34" t="s">
        <v>110</v>
      </c>
      <c r="J223" s="35" t="s">
        <v>108</v>
      </c>
      <c r="L223" s="36" t="s">
        <v>147</v>
      </c>
      <c r="AA223" s="1"/>
      <c r="AB223" s="20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8:44" x14ac:dyDescent="0.15">
      <c r="H224" s="34" t="s">
        <v>334</v>
      </c>
      <c r="I224" s="34" t="s">
        <v>23</v>
      </c>
      <c r="J224" s="35" t="s">
        <v>22</v>
      </c>
      <c r="L224" s="36" t="s">
        <v>147</v>
      </c>
      <c r="AA224" s="1"/>
      <c r="AB224" s="20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8:44" x14ac:dyDescent="0.15">
      <c r="H225" s="34" t="s">
        <v>335</v>
      </c>
      <c r="I225" s="34" t="s">
        <v>25</v>
      </c>
      <c r="J225" s="35" t="s">
        <v>24</v>
      </c>
      <c r="K225" s="36"/>
      <c r="L225" s="36" t="s">
        <v>147</v>
      </c>
      <c r="AA225" s="1"/>
      <c r="AB225" s="20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8:44" x14ac:dyDescent="0.15">
      <c r="H226" s="34" t="s">
        <v>336</v>
      </c>
      <c r="I226" s="34" t="s">
        <v>130</v>
      </c>
      <c r="J226" s="35" t="s">
        <v>129</v>
      </c>
      <c r="K226" s="36"/>
      <c r="L226" s="36" t="s">
        <v>147</v>
      </c>
      <c r="AA226" s="1"/>
      <c r="AB226" s="20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8:44" x14ac:dyDescent="0.15">
      <c r="H227" s="34" t="s">
        <v>337</v>
      </c>
      <c r="I227" s="34" t="s">
        <v>132</v>
      </c>
      <c r="J227" s="35" t="s">
        <v>131</v>
      </c>
      <c r="K227" s="36"/>
      <c r="L227" s="36" t="s">
        <v>147</v>
      </c>
      <c r="AA227" s="1"/>
      <c r="AB227" s="20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8:44" x14ac:dyDescent="0.15">
      <c r="H228" s="34" t="s">
        <v>338</v>
      </c>
      <c r="I228" s="34" t="s">
        <v>27</v>
      </c>
      <c r="J228" s="35" t="s">
        <v>26</v>
      </c>
      <c r="K228" s="36"/>
      <c r="L228" s="36" t="s">
        <v>147</v>
      </c>
      <c r="AA228" s="1"/>
      <c r="AB228" s="20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8:44" x14ac:dyDescent="0.15">
      <c r="H229" s="34" t="s">
        <v>339</v>
      </c>
      <c r="I229" s="34" t="s">
        <v>29</v>
      </c>
      <c r="J229" s="35" t="s">
        <v>28</v>
      </c>
      <c r="K229" s="36"/>
      <c r="L229" s="36" t="s">
        <v>147</v>
      </c>
      <c r="AA229" s="1"/>
      <c r="AB229" s="20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8:44" x14ac:dyDescent="0.15">
      <c r="H230" s="34" t="s">
        <v>593</v>
      </c>
      <c r="I230" s="34" t="s">
        <v>31</v>
      </c>
      <c r="J230" s="35" t="s">
        <v>30</v>
      </c>
      <c r="K230" s="36"/>
      <c r="L230" s="36" t="s">
        <v>147</v>
      </c>
      <c r="AA230" s="1"/>
      <c r="AB230" s="2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8:44" x14ac:dyDescent="0.15">
      <c r="H231" s="34" t="s">
        <v>340</v>
      </c>
      <c r="I231" s="34" t="s">
        <v>42</v>
      </c>
      <c r="J231" s="35" t="s">
        <v>262</v>
      </c>
      <c r="K231" s="36"/>
      <c r="L231" s="36" t="s">
        <v>147</v>
      </c>
      <c r="AA231" s="1"/>
      <c r="AB231" s="20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8:44" x14ac:dyDescent="0.15">
      <c r="H232" s="34" t="s">
        <v>341</v>
      </c>
      <c r="I232" s="34" t="s">
        <v>33</v>
      </c>
      <c r="J232" s="35" t="s">
        <v>32</v>
      </c>
      <c r="K232" s="36"/>
      <c r="L232" s="36" t="s">
        <v>147</v>
      </c>
      <c r="AA232" s="1"/>
      <c r="AB232" s="20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8:44" x14ac:dyDescent="0.15">
      <c r="H233" s="34" t="s">
        <v>342</v>
      </c>
      <c r="I233" s="34" t="s">
        <v>35</v>
      </c>
      <c r="J233" s="35" t="s">
        <v>34</v>
      </c>
      <c r="K233" s="36"/>
      <c r="L233" s="36" t="s">
        <v>147</v>
      </c>
      <c r="AA233" s="1"/>
      <c r="AB233" s="20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8:44" x14ac:dyDescent="0.15">
      <c r="H234" s="34" t="s">
        <v>343</v>
      </c>
      <c r="I234" s="34" t="s">
        <v>37</v>
      </c>
      <c r="J234" s="35" t="s">
        <v>36</v>
      </c>
      <c r="K234" s="36"/>
      <c r="L234" s="36" t="s">
        <v>147</v>
      </c>
      <c r="AA234" s="1"/>
      <c r="AB234" s="20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8:44" x14ac:dyDescent="0.15">
      <c r="H235" s="34" t="s">
        <v>344</v>
      </c>
      <c r="I235" s="34" t="s">
        <v>39</v>
      </c>
      <c r="J235" s="35" t="s">
        <v>38</v>
      </c>
      <c r="K235" s="36"/>
      <c r="L235" s="36" t="s">
        <v>147</v>
      </c>
      <c r="AA235" s="1"/>
      <c r="AB235" s="20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8:44" x14ac:dyDescent="0.15">
      <c r="H236" s="34" t="s">
        <v>345</v>
      </c>
      <c r="I236" s="34" t="s">
        <v>41</v>
      </c>
      <c r="J236" s="35" t="s">
        <v>40</v>
      </c>
      <c r="K236" s="36"/>
      <c r="L236" s="36" t="s">
        <v>147</v>
      </c>
      <c r="AA236" s="1"/>
      <c r="AB236" s="20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8:44" x14ac:dyDescent="0.15">
      <c r="H237" s="34" t="s">
        <v>328</v>
      </c>
      <c r="I237" s="34" t="s">
        <v>263</v>
      </c>
      <c r="J237" s="35" t="s">
        <v>69</v>
      </c>
      <c r="K237" s="36"/>
      <c r="L237" s="36" t="s">
        <v>147</v>
      </c>
      <c r="AA237" s="1"/>
      <c r="AB237" s="20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8:44" x14ac:dyDescent="0.15">
      <c r="H238" s="34" t="s">
        <v>346</v>
      </c>
      <c r="I238" s="34" t="s">
        <v>59</v>
      </c>
      <c r="J238" s="35" t="s">
        <v>58</v>
      </c>
      <c r="K238" s="36"/>
      <c r="L238" s="36" t="s">
        <v>147</v>
      </c>
      <c r="AA238" s="1"/>
      <c r="AB238" s="20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8:44" x14ac:dyDescent="0.15">
      <c r="H239" s="34" t="s">
        <v>347</v>
      </c>
      <c r="I239" s="34" t="s">
        <v>60</v>
      </c>
      <c r="J239" s="35" t="s">
        <v>264</v>
      </c>
      <c r="K239" s="36"/>
      <c r="L239" s="36" t="s">
        <v>147</v>
      </c>
      <c r="AA239" s="1"/>
      <c r="AB239" s="20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8:44" x14ac:dyDescent="0.15">
      <c r="H240" s="34" t="s">
        <v>348</v>
      </c>
      <c r="I240" s="34" t="s">
        <v>66</v>
      </c>
      <c r="J240" s="35" t="s">
        <v>65</v>
      </c>
      <c r="K240" s="36"/>
      <c r="L240" s="36" t="s">
        <v>147</v>
      </c>
      <c r="AA240" s="1"/>
      <c r="AB240" s="2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8:44" x14ac:dyDescent="0.15">
      <c r="H241" s="34" t="s">
        <v>349</v>
      </c>
      <c r="I241" s="34" t="s">
        <v>64</v>
      </c>
      <c r="J241" s="35" t="s">
        <v>63</v>
      </c>
      <c r="K241" s="36"/>
      <c r="L241" s="36" t="s">
        <v>147</v>
      </c>
      <c r="AA241" s="1"/>
      <c r="AB241" s="20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8:44" x14ac:dyDescent="0.15">
      <c r="H242" s="34" t="s">
        <v>350</v>
      </c>
      <c r="I242" s="34" t="s">
        <v>62</v>
      </c>
      <c r="J242" s="35" t="s">
        <v>61</v>
      </c>
      <c r="K242" s="36"/>
      <c r="L242" s="36" t="s">
        <v>147</v>
      </c>
      <c r="AA242" s="1"/>
      <c r="AB242" s="20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8:44" x14ac:dyDescent="0.15">
      <c r="H243" s="34" t="s">
        <v>329</v>
      </c>
      <c r="I243" s="34" t="s">
        <v>265</v>
      </c>
      <c r="J243" s="35" t="s">
        <v>57</v>
      </c>
      <c r="K243" s="36"/>
      <c r="L243" s="36" t="s">
        <v>147</v>
      </c>
      <c r="AA243" s="1"/>
      <c r="AB243" s="20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8:44" x14ac:dyDescent="0.15">
      <c r="H244" s="34" t="s">
        <v>351</v>
      </c>
      <c r="I244" s="34" t="s">
        <v>73</v>
      </c>
      <c r="J244" s="35" t="s">
        <v>72</v>
      </c>
      <c r="K244" s="36"/>
      <c r="L244" s="36" t="s">
        <v>147</v>
      </c>
      <c r="AA244" s="1"/>
      <c r="AB244" s="20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8:44" x14ac:dyDescent="0.15">
      <c r="H245" s="34" t="s">
        <v>352</v>
      </c>
      <c r="I245" s="34" t="s">
        <v>75</v>
      </c>
      <c r="J245" s="35" t="s">
        <v>74</v>
      </c>
      <c r="K245" s="36"/>
      <c r="L245" s="36" t="s">
        <v>147</v>
      </c>
      <c r="AA245" s="1"/>
      <c r="AB245" s="20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8:44" x14ac:dyDescent="0.15">
      <c r="H246" s="34" t="s">
        <v>353</v>
      </c>
      <c r="I246" s="34" t="s">
        <v>96</v>
      </c>
      <c r="J246" s="35" t="s">
        <v>95</v>
      </c>
      <c r="K246" s="36"/>
      <c r="L246" s="36" t="s">
        <v>147</v>
      </c>
      <c r="AA246" s="1"/>
      <c r="AB246" s="20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8:44" x14ac:dyDescent="0.15">
      <c r="H247" s="34" t="s">
        <v>354</v>
      </c>
      <c r="I247" s="34" t="s">
        <v>90</v>
      </c>
      <c r="J247" s="35" t="s">
        <v>89</v>
      </c>
      <c r="K247" s="36"/>
      <c r="L247" s="36" t="s">
        <v>147</v>
      </c>
      <c r="AA247" s="1"/>
      <c r="AB247" s="20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8:44" x14ac:dyDescent="0.15">
      <c r="H248" s="34" t="s">
        <v>355</v>
      </c>
      <c r="I248" s="34" t="s">
        <v>79</v>
      </c>
      <c r="J248" s="35" t="s">
        <v>78</v>
      </c>
      <c r="K248" s="36"/>
      <c r="L248" s="36" t="s">
        <v>147</v>
      </c>
      <c r="AA248" s="1"/>
      <c r="AB248" s="20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8:44" x14ac:dyDescent="0.15">
      <c r="H249" s="34" t="s">
        <v>356</v>
      </c>
      <c r="I249" s="34" t="s">
        <v>82</v>
      </c>
      <c r="J249" s="35" t="s">
        <v>81</v>
      </c>
      <c r="K249" s="36"/>
      <c r="L249" s="36" t="s">
        <v>147</v>
      </c>
      <c r="AA249" s="1"/>
      <c r="AB249" s="20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8:44" x14ac:dyDescent="0.15">
      <c r="H250" s="34" t="s">
        <v>357</v>
      </c>
      <c r="I250" s="34" t="s">
        <v>80</v>
      </c>
      <c r="J250" s="35" t="s">
        <v>266</v>
      </c>
      <c r="K250" s="36"/>
      <c r="L250" s="36" t="s">
        <v>147</v>
      </c>
      <c r="AA250" s="1"/>
      <c r="AB250" s="2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8:44" x14ac:dyDescent="0.15">
      <c r="H251" s="34" t="s">
        <v>358</v>
      </c>
      <c r="I251" s="34" t="s">
        <v>84</v>
      </c>
      <c r="J251" s="35" t="s">
        <v>83</v>
      </c>
      <c r="K251" s="36"/>
      <c r="L251" s="36" t="s">
        <v>147</v>
      </c>
      <c r="AA251" s="1"/>
      <c r="AB251" s="20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8:44" x14ac:dyDescent="0.15">
      <c r="H252" s="34" t="s">
        <v>359</v>
      </c>
      <c r="I252" s="34" t="s">
        <v>86</v>
      </c>
      <c r="J252" s="35" t="s">
        <v>85</v>
      </c>
      <c r="K252" s="36"/>
      <c r="L252" s="36" t="s">
        <v>147</v>
      </c>
      <c r="AA252" s="1"/>
      <c r="AB252" s="20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8:44" x14ac:dyDescent="0.15">
      <c r="H253" s="34" t="s">
        <v>360</v>
      </c>
      <c r="I253" s="34" t="s">
        <v>94</v>
      </c>
      <c r="J253" s="35" t="s">
        <v>93</v>
      </c>
      <c r="K253" s="36"/>
      <c r="L253" s="36" t="s">
        <v>147</v>
      </c>
      <c r="AA253" s="1"/>
      <c r="AB253" s="20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8:44" x14ac:dyDescent="0.15">
      <c r="H254" s="34" t="s">
        <v>361</v>
      </c>
      <c r="I254" s="34" t="s">
        <v>88</v>
      </c>
      <c r="J254" s="35" t="s">
        <v>87</v>
      </c>
      <c r="K254" s="36"/>
      <c r="L254" s="36" t="s">
        <v>147</v>
      </c>
      <c r="AA254" s="1"/>
      <c r="AB254" s="20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8:44" x14ac:dyDescent="0.15">
      <c r="H255" s="34" t="s">
        <v>362</v>
      </c>
      <c r="I255" s="34" t="s">
        <v>98</v>
      </c>
      <c r="J255" s="35" t="s">
        <v>97</v>
      </c>
      <c r="K255" s="36"/>
      <c r="L255" s="36" t="s">
        <v>147</v>
      </c>
      <c r="AA255" s="1"/>
      <c r="AB255" s="20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8:44" x14ac:dyDescent="0.15">
      <c r="H256" s="34" t="s">
        <v>363</v>
      </c>
      <c r="I256" s="34" t="s">
        <v>134</v>
      </c>
      <c r="J256" s="35" t="s">
        <v>133</v>
      </c>
      <c r="K256" s="36"/>
      <c r="L256" s="36" t="s">
        <v>147</v>
      </c>
      <c r="AA256" s="1"/>
      <c r="AB256" s="20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8:44" x14ac:dyDescent="0.15">
      <c r="H257" s="34" t="s">
        <v>364</v>
      </c>
      <c r="I257" s="34" t="s">
        <v>101</v>
      </c>
      <c r="J257" s="35" t="s">
        <v>100</v>
      </c>
      <c r="K257" s="36"/>
      <c r="L257" s="36" t="s">
        <v>147</v>
      </c>
      <c r="AA257" s="1"/>
      <c r="AB257" s="20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8:44" x14ac:dyDescent="0.15">
      <c r="H258" s="34" t="s">
        <v>365</v>
      </c>
      <c r="I258" s="34" t="s">
        <v>99</v>
      </c>
      <c r="J258" s="35" t="s">
        <v>267</v>
      </c>
      <c r="K258" s="36"/>
      <c r="L258" s="36" t="s">
        <v>147</v>
      </c>
      <c r="AA258" s="1"/>
      <c r="AB258" s="20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8:44" x14ac:dyDescent="0.15">
      <c r="H259" s="34" t="s">
        <v>366</v>
      </c>
      <c r="I259" s="34" t="s">
        <v>105</v>
      </c>
      <c r="J259" s="35" t="s">
        <v>104</v>
      </c>
      <c r="K259" s="36"/>
      <c r="L259" s="36" t="s">
        <v>147</v>
      </c>
      <c r="AA259" s="1"/>
      <c r="AB259" s="20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8:44" x14ac:dyDescent="0.15">
      <c r="H260" s="34" t="s">
        <v>367</v>
      </c>
      <c r="I260" s="34" t="s">
        <v>103</v>
      </c>
      <c r="J260" s="35" t="s">
        <v>102</v>
      </c>
      <c r="K260" s="36"/>
      <c r="L260" s="36" t="s">
        <v>147</v>
      </c>
      <c r="AA260" s="1"/>
      <c r="AB260" s="2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8:44" x14ac:dyDescent="0.15">
      <c r="H261" s="34" t="s">
        <v>368</v>
      </c>
      <c r="I261" s="34" t="s">
        <v>120</v>
      </c>
      <c r="J261" s="35" t="s">
        <v>119</v>
      </c>
      <c r="K261" s="36"/>
      <c r="L261" s="36" t="s">
        <v>147</v>
      </c>
      <c r="AA261" s="1"/>
      <c r="AB261" s="20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8:44" x14ac:dyDescent="0.15">
      <c r="H262" s="34" t="s">
        <v>369</v>
      </c>
      <c r="I262" s="34" t="s">
        <v>118</v>
      </c>
      <c r="J262" s="35" t="s">
        <v>117</v>
      </c>
      <c r="K262" s="36"/>
      <c r="L262" s="36" t="s">
        <v>147</v>
      </c>
      <c r="AA262" s="1"/>
      <c r="AB262" s="20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8:44" x14ac:dyDescent="0.15">
      <c r="H263" s="34" t="s">
        <v>370</v>
      </c>
      <c r="I263" s="34" t="s">
        <v>116</v>
      </c>
      <c r="J263" s="35" t="s">
        <v>115</v>
      </c>
      <c r="K263" s="36"/>
      <c r="L263" s="36" t="s">
        <v>147</v>
      </c>
      <c r="AA263" s="1"/>
      <c r="AB263" s="20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8:44" x14ac:dyDescent="0.15">
      <c r="H264" s="34" t="s">
        <v>371</v>
      </c>
      <c r="I264" s="34" t="s">
        <v>114</v>
      </c>
      <c r="J264" s="35" t="s">
        <v>113</v>
      </c>
      <c r="K264" s="36"/>
      <c r="L264" s="36" t="s">
        <v>147</v>
      </c>
      <c r="AA264" s="1"/>
      <c r="AB264" s="20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8:44" x14ac:dyDescent="0.15">
      <c r="H265" s="34" t="s">
        <v>372</v>
      </c>
      <c r="I265" s="34" t="s">
        <v>268</v>
      </c>
      <c r="J265" s="35" t="s">
        <v>43</v>
      </c>
      <c r="K265" s="36"/>
      <c r="L265" s="36" t="s">
        <v>147</v>
      </c>
      <c r="AA265" s="1"/>
      <c r="AB265" s="20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8:44" x14ac:dyDescent="0.15">
      <c r="H266" s="34" t="s">
        <v>373</v>
      </c>
      <c r="I266" s="34" t="s">
        <v>45</v>
      </c>
      <c r="J266" s="35" t="s">
        <v>44</v>
      </c>
      <c r="K266" s="36"/>
      <c r="L266" s="36" t="s">
        <v>147</v>
      </c>
      <c r="AA266" s="1"/>
      <c r="AB266" s="20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8:44" x14ac:dyDescent="0.15">
      <c r="H267" s="34" t="s">
        <v>374</v>
      </c>
      <c r="I267" s="34" t="s">
        <v>47</v>
      </c>
      <c r="J267" s="35" t="s">
        <v>46</v>
      </c>
      <c r="K267" s="36"/>
      <c r="L267" s="36" t="s">
        <v>147</v>
      </c>
      <c r="AA267" s="1"/>
      <c r="AB267" s="20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8:44" x14ac:dyDescent="0.15">
      <c r="H268" s="34" t="s">
        <v>375</v>
      </c>
      <c r="I268" s="34" t="s">
        <v>49</v>
      </c>
      <c r="J268" s="35" t="s">
        <v>48</v>
      </c>
      <c r="K268" s="36"/>
      <c r="L268" s="36" t="s">
        <v>147</v>
      </c>
      <c r="AA268" s="1"/>
      <c r="AB268" s="20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8:44" x14ac:dyDescent="0.15">
      <c r="H269" s="34" t="s">
        <v>376</v>
      </c>
      <c r="I269" s="34" t="s">
        <v>51</v>
      </c>
      <c r="J269" s="35" t="s">
        <v>50</v>
      </c>
      <c r="K269" s="36"/>
      <c r="L269" s="36" t="s">
        <v>147</v>
      </c>
      <c r="AA269" s="1"/>
      <c r="AB269" s="20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8:44" x14ac:dyDescent="0.15">
      <c r="H270" s="34" t="s">
        <v>377</v>
      </c>
      <c r="I270" s="34" t="s">
        <v>53</v>
      </c>
      <c r="J270" s="35" t="s">
        <v>52</v>
      </c>
      <c r="K270" s="36"/>
      <c r="L270" s="36" t="s">
        <v>147</v>
      </c>
      <c r="AA270" s="1"/>
      <c r="AB270" s="2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8:44" x14ac:dyDescent="0.15">
      <c r="H271" s="34" t="s">
        <v>608</v>
      </c>
      <c r="I271" s="34" t="s">
        <v>611</v>
      </c>
      <c r="J271" s="35" t="s">
        <v>54</v>
      </c>
      <c r="K271" s="36"/>
      <c r="L271" s="36" t="s">
        <v>147</v>
      </c>
      <c r="AA271" s="1"/>
      <c r="AB271" s="20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8:44" x14ac:dyDescent="0.15">
      <c r="H272" s="34" t="s">
        <v>378</v>
      </c>
      <c r="I272" s="34" t="s">
        <v>56</v>
      </c>
      <c r="J272" s="35" t="s">
        <v>55</v>
      </c>
      <c r="K272" s="36"/>
      <c r="L272" s="36" t="s">
        <v>147</v>
      </c>
      <c r="AA272" s="1"/>
      <c r="AB272" s="20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8:44" x14ac:dyDescent="0.15">
      <c r="H273" s="34" t="s">
        <v>379</v>
      </c>
      <c r="I273" s="34" t="s">
        <v>68</v>
      </c>
      <c r="J273" s="35" t="s">
        <v>67</v>
      </c>
      <c r="K273" s="36"/>
      <c r="L273" s="36" t="s">
        <v>147</v>
      </c>
      <c r="AA273" s="1"/>
      <c r="AB273" s="20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8:44" x14ac:dyDescent="0.15">
      <c r="H274" s="34" t="s">
        <v>380</v>
      </c>
      <c r="I274" s="34" t="s">
        <v>77</v>
      </c>
      <c r="J274" s="35" t="s">
        <v>76</v>
      </c>
      <c r="K274" s="36"/>
      <c r="L274" s="36" t="s">
        <v>147</v>
      </c>
      <c r="AA274" s="1"/>
      <c r="AB274" s="20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8:44" x14ac:dyDescent="0.15">
      <c r="H275" s="34" t="s">
        <v>381</v>
      </c>
      <c r="I275" s="34" t="s">
        <v>92</v>
      </c>
      <c r="J275" s="35" t="s">
        <v>91</v>
      </c>
      <c r="K275" s="36"/>
      <c r="L275" s="36" t="s">
        <v>147</v>
      </c>
      <c r="AA275" s="1"/>
      <c r="AB275" s="20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8:44" x14ac:dyDescent="0.15">
      <c r="H276" s="34" t="s">
        <v>382</v>
      </c>
      <c r="I276" s="34" t="s">
        <v>107</v>
      </c>
      <c r="J276" s="35" t="s">
        <v>106</v>
      </c>
      <c r="K276" s="36"/>
      <c r="L276" s="36" t="s">
        <v>147</v>
      </c>
      <c r="AA276" s="1"/>
      <c r="AB276" s="20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8:44" x14ac:dyDescent="0.15">
      <c r="H277" s="34" t="s">
        <v>383</v>
      </c>
      <c r="I277" s="34" t="s">
        <v>122</v>
      </c>
      <c r="J277" s="35" t="s">
        <v>121</v>
      </c>
      <c r="K277" s="36"/>
      <c r="L277" s="36" t="s">
        <v>147</v>
      </c>
      <c r="AA277" s="1"/>
      <c r="AB277" s="20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8:44" x14ac:dyDescent="0.15">
      <c r="H278" s="34" t="s">
        <v>384</v>
      </c>
      <c r="I278" s="34" t="s">
        <v>126</v>
      </c>
      <c r="J278" s="35" t="s">
        <v>125</v>
      </c>
      <c r="K278" s="36"/>
      <c r="L278" s="36" t="s">
        <v>147</v>
      </c>
      <c r="AA278" s="1"/>
      <c r="AB278" s="20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8:44" x14ac:dyDescent="0.15">
      <c r="H279" s="34" t="s">
        <v>385</v>
      </c>
      <c r="I279" s="34" t="s">
        <v>128</v>
      </c>
      <c r="J279" s="35" t="s">
        <v>127</v>
      </c>
      <c r="K279" s="36"/>
      <c r="L279" s="36" t="s">
        <v>147</v>
      </c>
      <c r="AA279" s="1"/>
      <c r="AB279" s="20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8:44" x14ac:dyDescent="0.15">
      <c r="H280" s="34" t="s">
        <v>330</v>
      </c>
      <c r="I280" s="34" t="s">
        <v>71</v>
      </c>
      <c r="J280" s="35" t="s">
        <v>70</v>
      </c>
      <c r="K280" s="36"/>
      <c r="L280" s="36" t="s">
        <v>147</v>
      </c>
      <c r="AA280" s="1"/>
      <c r="AB280" s="2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8:44" x14ac:dyDescent="0.15">
      <c r="H281" s="34" t="s">
        <v>331</v>
      </c>
      <c r="I281" s="34" t="s">
        <v>124</v>
      </c>
      <c r="J281" s="35" t="s">
        <v>123</v>
      </c>
      <c r="K281" s="36"/>
      <c r="L281" s="36" t="s">
        <v>147</v>
      </c>
      <c r="AA281" s="1"/>
      <c r="AB281" s="20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8:44" x14ac:dyDescent="0.15">
      <c r="H282" s="34" t="s">
        <v>332</v>
      </c>
      <c r="I282" s="34" t="s">
        <v>112</v>
      </c>
      <c r="J282" s="35" t="s">
        <v>111</v>
      </c>
      <c r="K282" s="36"/>
      <c r="L282" s="36" t="s">
        <v>147</v>
      </c>
      <c r="AA282" s="1"/>
      <c r="AB282" s="20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8:44" x14ac:dyDescent="0.15">
      <c r="H283" s="34" t="s">
        <v>333</v>
      </c>
      <c r="I283" s="34" t="s">
        <v>269</v>
      </c>
      <c r="J283" s="35" t="s">
        <v>111</v>
      </c>
      <c r="K283" s="36"/>
      <c r="L283" s="36" t="s">
        <v>147</v>
      </c>
      <c r="AA283" s="1"/>
      <c r="AB283" s="20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8:44" x14ac:dyDescent="0.15">
      <c r="J284" s="36"/>
      <c r="AA284" s="1"/>
      <c r="AB284" s="20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8:44" x14ac:dyDescent="0.15">
      <c r="J285" s="36"/>
      <c r="AA285" s="1"/>
      <c r="AB285" s="20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</sheetData>
  <mergeCells count="23">
    <mergeCell ref="AH3:AI3"/>
    <mergeCell ref="A1:W1"/>
    <mergeCell ref="A3:B3"/>
    <mergeCell ref="C3:H3"/>
    <mergeCell ref="I3:M3"/>
    <mergeCell ref="N3:W3"/>
    <mergeCell ref="A5:A6"/>
    <mergeCell ref="B5:B6"/>
    <mergeCell ref="C5:D5"/>
    <mergeCell ref="E5:E6"/>
    <mergeCell ref="F5:F6"/>
    <mergeCell ref="A4:B4"/>
    <mergeCell ref="C4:H4"/>
    <mergeCell ref="I4:M4"/>
    <mergeCell ref="N4:W4"/>
    <mergeCell ref="AH4:AI4"/>
    <mergeCell ref="G5:G6"/>
    <mergeCell ref="H5:H6"/>
    <mergeCell ref="I5:V5"/>
    <mergeCell ref="W5:W6"/>
    <mergeCell ref="I6:M6"/>
    <mergeCell ref="N6:Q6"/>
    <mergeCell ref="R6:U6"/>
  </mergeCells>
  <phoneticPr fontId="19"/>
  <conditionalFormatting sqref="C7:C131">
    <cfRule type="expression" dxfId="43" priority="6">
      <formula>(RIGHT($C7,1)=" ")</formula>
    </cfRule>
    <cfRule type="expression" dxfId="42" priority="7">
      <formula>(RIGHT($C7,1)="　")</formula>
    </cfRule>
    <cfRule type="expression" dxfId="41" priority="8">
      <formula>(LEFT($C7,1)=" ")</formula>
    </cfRule>
    <cfRule type="expression" dxfId="40" priority="9">
      <formula>(LEFT($C7,1)="　")</formula>
    </cfRule>
    <cfRule type="expression" dxfId="39" priority="10">
      <formula>DBCS(C7)&lt;&gt;C7</formula>
    </cfRule>
  </conditionalFormatting>
  <conditionalFormatting sqref="D7:D131">
    <cfRule type="expression" dxfId="38" priority="1">
      <formula>(RIGHT($D7,1)=" ")</formula>
    </cfRule>
    <cfRule type="expression" dxfId="37" priority="2">
      <formula>(RIGHT($D7,1)="　")</formula>
    </cfRule>
    <cfRule type="expression" dxfId="36" priority="3">
      <formula>(LEFT($D7,1)=" ")</formula>
    </cfRule>
    <cfRule type="expression" dxfId="35" priority="4">
      <formula>(LEFT($D7,1)="　")</formula>
    </cfRule>
    <cfRule type="expression" dxfId="34" priority="5">
      <formula>LEN(D7)&lt;&gt;LENB(D7)</formula>
    </cfRule>
  </conditionalFormatting>
  <conditionalFormatting sqref="N7:O131">
    <cfRule type="expression" dxfId="33" priority="12">
      <formula>IF(ISBLANK(N7),$P7=".")</formula>
    </cfRule>
  </conditionalFormatting>
  <conditionalFormatting sqref="Q7:Q131">
    <cfRule type="expression" dxfId="32" priority="11">
      <formula>IF(ISBLANK(Q7),$P7=".")</formula>
    </cfRule>
  </conditionalFormatting>
  <dataValidations count="16">
    <dataValidation imeMode="on" operator="lessThanOrEqual" allowBlank="1" showInputMessage="1" showErrorMessage="1" prompt="競技会場を入力してください" sqref="V7:V131" xr:uid="{00000000-0002-0000-0200-000000000000}"/>
    <dataValidation type="list" imeMode="disabled" operator="lessThanOrEqual" allowBlank="1" showInputMessage="1" showErrorMessage="1" error="&quot; + &quot;か&quot; - &quot;を選択してください" prompt="&quot; + &quot;(追風)，&quot; - &quot;(向風)を選択してください" sqref="N7:N131" xr:uid="{00000000-0002-0000-0200-000001000000}">
      <formula1>"+,-"</formula1>
    </dataValidation>
    <dataValidation type="textLength" imeMode="disabled" operator="lessThanOrEqual" allowBlank="1" showErrorMessage="1" error="半角で２桁の数字を入力してください" sqref="O7:O131 Q7:R131 T7:T131" xr:uid="{00000000-0002-0000-0200-000002000000}">
      <formula1>2</formula1>
    </dataValidation>
    <dataValidation type="list" allowBlank="1" showInputMessage="1" showErrorMessage="1" prompt="リストから種目を選んでください。リストは左の「性別」欄に「男」か「女」を入力すると表示されます。" sqref="H7:H131" xr:uid="{00000000-0002-0000-0200-000003000000}">
      <formula1>INDIRECT(F7)</formula1>
    </dataValidation>
    <dataValidation type="list" allowBlank="1" showInputMessage="1" showErrorMessage="1" prompt="性別を選択してください" sqref="F7:F131" xr:uid="{00000000-0002-0000-0200-000004000000}">
      <formula1>gender1</formula1>
    </dataValidation>
    <dataValidation type="list" imeMode="disabled" allowBlank="1" showInputMessage="1" showErrorMessage="1" prompt="学年を選択してください" sqref="E7:E131" xr:uid="{00000000-0002-0000-0200-000005000000}">
      <formula1>gakunen1</formula1>
    </dataValidation>
    <dataValidation type="list" allowBlank="1" showInputMessage="1" showErrorMessage="1" prompt="登録都道府県を選択してください" sqref="G7:G131" xr:uid="{00000000-0002-0000-0200-000006000000}">
      <formula1>prefec1</formula1>
    </dataValidation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31" xr:uid="{00000000-0002-0000-0200-000007000000}">
      <formula1>2</formula1>
    </dataValidation>
    <dataValidation imeMode="on" allowBlank="1" showInputMessage="1" showErrorMessage="1" sqref="C3" xr:uid="{00000000-0002-0000-0200-000008000000}"/>
    <dataValidation imeMode="hiragana" allowBlank="1" showInputMessage="1" showErrorMessage="1" prompt="姓と名の間に全角スペースを入れてください" sqref="C7:C131" xr:uid="{00000000-0002-0000-0200-000009000000}"/>
    <dataValidation imeMode="halfKatakana" allowBlank="1" showInputMessage="1" showErrorMessage="1" prompt="氏名のﾌﾘｶﾞﾅ(半角ｶﾀｶﾅ)を入力してください。_x000a_姓と名の間に半角スペースを入れてください｡" sqref="D7:D131" xr:uid="{00000000-0002-0000-0200-00000A000000}"/>
    <dataValidation type="list" allowBlank="1" showInputMessage="1" showErrorMessage="1" prompt="「秒」を選択してください" sqref="L7:L131" xr:uid="{00000000-0002-0000-0200-00000B000000}">
      <formula1>"秒"</formula1>
    </dataValidation>
    <dataValidation type="list" allowBlank="1" showInputMessage="1" showErrorMessage="1" prompt="「分」または「ｍ」を選択してください" sqref="J7:J131" xr:uid="{00000000-0002-0000-0200-00000C000000}">
      <formula1>"分,m"</formula1>
    </dataValidation>
    <dataValidation type="textLength" imeMode="disabled" operator="equal" allowBlank="1" showInputMessage="1" showErrorMessage="1" error="半角で２桁の数字を入力してください" prompt="半角で２桁の数字を入力してください" sqref="K7:K131" xr:uid="{00000000-0002-0000-0200-00000D000000}">
      <formula1>2</formula1>
    </dataValidation>
    <dataValidation imeMode="disabled" allowBlank="1" showInputMessage="1" showErrorMessage="1" sqref="N3:N4 C4 I7:I131" xr:uid="{00000000-0002-0000-0200-00000E000000}"/>
    <dataValidation imeMode="off" allowBlank="1" showInputMessage="1" showErrorMessage="1" sqref="B7:B131" xr:uid="{00000000-0002-0000-0200-00000F000000}"/>
  </dataValidations>
  <pageMargins left="0.47244094488188981" right="0.47244094488188981" top="0.59055118110236227" bottom="0.59055118110236227" header="0.31496062992125984" footer="0.31496062992125984"/>
  <pageSetup paperSize="9" scale="86" orientation="portrait" r:id="rId1"/>
  <colBreaks count="1" manualBreakCount="1">
    <brk id="23" max="16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K235"/>
  <sheetViews>
    <sheetView view="pageBreakPreview" zoomScaleNormal="80" zoomScaleSheetLayoutView="100" workbookViewId="0">
      <selection activeCell="I5" sqref="I5:R5"/>
    </sheetView>
  </sheetViews>
  <sheetFormatPr defaultColWidth="3.625" defaultRowHeight="13.5" x14ac:dyDescent="0.15"/>
  <cols>
    <col min="1" max="1" width="2.75" style="7" customWidth="1"/>
    <col min="2" max="2" width="7.875" style="7" customWidth="1"/>
    <col min="3" max="3" width="11.25" style="7" customWidth="1"/>
    <col min="4" max="4" width="7.5" style="7" customWidth="1"/>
    <col min="5" max="5" width="16.25" style="7" customWidth="1"/>
    <col min="6" max="6" width="13.75" style="7" customWidth="1"/>
    <col min="7" max="8" width="4.75" style="7" customWidth="1"/>
    <col min="9" max="9" width="2.75" style="7" customWidth="1"/>
    <col min="10" max="10" width="2.375" style="7" customWidth="1"/>
    <col min="11" max="11" width="2.75" style="7" customWidth="1"/>
    <col min="12" max="12" width="2.375" style="7" customWidth="1"/>
    <col min="13" max="13" width="2.75" style="7" customWidth="1"/>
    <col min="14" max="17" width="2.375" style="7" customWidth="1"/>
    <col min="18" max="18" width="7.25" style="7" customWidth="1"/>
    <col min="19" max="19" width="8.375" style="7" customWidth="1"/>
    <col min="20" max="22" width="3.625" style="1"/>
    <col min="23" max="23" width="10.375" style="7" bestFit="1" customWidth="1"/>
    <col min="24" max="24" width="29" style="8" customWidth="1"/>
    <col min="25" max="27" width="9.375" style="7" bestFit="1" customWidth="1"/>
    <col min="28" max="28" width="8.375" style="7" bestFit="1" customWidth="1"/>
    <col min="29" max="29" width="15" style="7" bestFit="1" customWidth="1"/>
    <col min="30" max="30" width="7" style="7" customWidth="1"/>
    <col min="31" max="31" width="19.375" style="7" bestFit="1" customWidth="1"/>
    <col min="32" max="32" width="12.25" style="7" customWidth="1"/>
    <col min="33" max="33" width="5.375" style="7" bestFit="1" customWidth="1"/>
    <col min="34" max="34" width="7.375" style="7" bestFit="1" customWidth="1"/>
    <col min="35" max="35" width="5.25" style="7" customWidth="1"/>
    <col min="36" max="36" width="6.75" style="7" customWidth="1"/>
    <col min="37" max="37" width="9.875" style="7" customWidth="1"/>
    <col min="38" max="38" width="7.375" bestFit="1" customWidth="1"/>
    <col min="39" max="39" width="6.25" customWidth="1"/>
    <col min="40" max="40" width="14.375" customWidth="1"/>
    <col min="41" max="42" width="6.25" customWidth="1"/>
    <col min="43" max="16384" width="3.625" style="7"/>
  </cols>
  <sheetData>
    <row r="1" spans="1:115" ht="32.25" customHeight="1" x14ac:dyDescent="0.15">
      <c r="A1" s="153" t="s">
        <v>637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15" ht="7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15" customFormat="1" ht="24" customHeight="1" x14ac:dyDescent="0.15">
      <c r="A3" s="154" t="s">
        <v>0</v>
      </c>
      <c r="B3" s="155"/>
      <c r="C3" s="156" t="str">
        <f>IF(基礎データ!$C$2="","",基礎データ!$C$2)</f>
        <v/>
      </c>
      <c r="D3" s="157"/>
      <c r="E3" s="157"/>
      <c r="F3" s="157"/>
      <c r="G3" s="165" t="s">
        <v>246</v>
      </c>
      <c r="H3" s="166"/>
      <c r="I3" s="166"/>
      <c r="J3" s="166"/>
      <c r="K3" s="167"/>
      <c r="L3" s="168"/>
      <c r="M3" s="168"/>
      <c r="N3" s="168"/>
      <c r="O3" s="168"/>
      <c r="P3" s="168"/>
      <c r="Q3" s="168"/>
      <c r="R3" s="168"/>
      <c r="S3" s="169"/>
      <c r="T3" s="1"/>
      <c r="U3" s="1" t="s">
        <v>275</v>
      </c>
      <c r="V3" s="1">
        <f>COUNTIF(U7:U30,U3)</f>
        <v>2</v>
      </c>
      <c r="W3" s="7"/>
      <c r="X3" s="8"/>
      <c r="Y3" s="7"/>
      <c r="Z3" s="7"/>
      <c r="AA3" s="7"/>
      <c r="AB3" s="7"/>
      <c r="AC3" s="7"/>
      <c r="AD3" s="152"/>
      <c r="AE3" s="152"/>
      <c r="AF3" s="32" t="s">
        <v>136</v>
      </c>
      <c r="AG3" s="32" t="s">
        <v>143</v>
      </c>
      <c r="AH3" s="32" t="s">
        <v>19</v>
      </c>
      <c r="AI3" s="19"/>
      <c r="AJ3" s="7"/>
      <c r="AK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</row>
    <row r="4" spans="1:115" customFormat="1" ht="24" customHeight="1" x14ac:dyDescent="0.15">
      <c r="A4" s="139" t="s">
        <v>475</v>
      </c>
      <c r="B4" s="144"/>
      <c r="C4" s="141" t="str">
        <f>IF(基礎データ!$C$7="","",基礎データ!$C$7)</f>
        <v/>
      </c>
      <c r="D4" s="142"/>
      <c r="E4" s="142"/>
      <c r="F4" s="142"/>
      <c r="G4" s="170" t="s">
        <v>247</v>
      </c>
      <c r="H4" s="171"/>
      <c r="I4" s="171"/>
      <c r="J4" s="171"/>
      <c r="K4" s="172"/>
      <c r="L4" s="173" t="str">
        <f>IF(基礎データ!$C$6="","",基礎データ!$C$6)</f>
        <v/>
      </c>
      <c r="M4" s="173"/>
      <c r="N4" s="173"/>
      <c r="O4" s="173"/>
      <c r="P4" s="173"/>
      <c r="Q4" s="173"/>
      <c r="R4" s="173"/>
      <c r="S4" s="174"/>
      <c r="T4" s="1"/>
      <c r="U4" s="1" t="s">
        <v>276</v>
      </c>
      <c r="V4" s="1">
        <f>COUNTIF(U7:U30,U4)</f>
        <v>1</v>
      </c>
      <c r="W4" s="7"/>
      <c r="X4" s="8"/>
      <c r="Y4" s="7"/>
      <c r="Z4" s="7"/>
      <c r="AA4" s="7"/>
      <c r="AB4" s="7"/>
      <c r="AC4" s="7"/>
      <c r="AD4" s="148"/>
      <c r="AE4" s="148"/>
      <c r="AF4" s="33">
        <f>基礎データ!$C$3</f>
        <v>0</v>
      </c>
      <c r="AG4" s="33" t="s">
        <v>670</v>
      </c>
      <c r="AH4" s="33" t="e">
        <f>VLOOKUP($AF$4,$E$94:$S$154,3,FALSE)</f>
        <v>#N/A</v>
      </c>
      <c r="AI4" s="19"/>
      <c r="AJ4" s="7"/>
      <c r="AK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1:115" customFormat="1" ht="18" customHeight="1" x14ac:dyDescent="0.15">
      <c r="A5" s="149"/>
      <c r="B5" s="131" t="s">
        <v>243</v>
      </c>
      <c r="C5" s="133"/>
      <c r="D5" s="131" t="s">
        <v>244</v>
      </c>
      <c r="E5" s="132"/>
      <c r="F5" s="132"/>
      <c r="G5" s="132"/>
      <c r="H5" s="118"/>
      <c r="I5" s="131" t="s">
        <v>484</v>
      </c>
      <c r="J5" s="132"/>
      <c r="K5" s="132"/>
      <c r="L5" s="132"/>
      <c r="M5" s="132"/>
      <c r="N5" s="132"/>
      <c r="O5" s="132"/>
      <c r="P5" s="132"/>
      <c r="Q5" s="132"/>
      <c r="R5" s="133"/>
      <c r="S5" s="134" t="s">
        <v>6</v>
      </c>
      <c r="T5" s="1"/>
      <c r="U5" s="1"/>
      <c r="V5" s="1"/>
      <c r="W5" s="7"/>
      <c r="X5" s="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</row>
    <row r="6" spans="1:115" customFormat="1" ht="18" customHeight="1" thickBot="1" x14ac:dyDescent="0.2">
      <c r="A6" s="150"/>
      <c r="B6" s="136"/>
      <c r="C6" s="138"/>
      <c r="D6" s="21" t="s">
        <v>1</v>
      </c>
      <c r="E6" s="116" t="s">
        <v>245</v>
      </c>
      <c r="F6" s="116" t="s">
        <v>502</v>
      </c>
      <c r="G6" s="21" t="s">
        <v>3</v>
      </c>
      <c r="H6" s="48" t="s">
        <v>671</v>
      </c>
      <c r="I6" s="136" t="s">
        <v>485</v>
      </c>
      <c r="J6" s="137"/>
      <c r="K6" s="137"/>
      <c r="L6" s="137"/>
      <c r="M6" s="138"/>
      <c r="N6" s="136" t="s">
        <v>482</v>
      </c>
      <c r="O6" s="137"/>
      <c r="P6" s="137"/>
      <c r="Q6" s="138"/>
      <c r="R6" s="48" t="s">
        <v>483</v>
      </c>
      <c r="S6" s="135"/>
      <c r="T6" s="1"/>
      <c r="U6" s="1"/>
      <c r="V6" s="1"/>
      <c r="W6" s="24" t="s">
        <v>13</v>
      </c>
      <c r="X6" s="37" t="s">
        <v>140</v>
      </c>
      <c r="Y6" s="24" t="s">
        <v>179</v>
      </c>
      <c r="Z6" s="24" t="s">
        <v>160</v>
      </c>
      <c r="AA6" s="24" t="s">
        <v>161</v>
      </c>
      <c r="AB6" s="24" t="s">
        <v>14</v>
      </c>
      <c r="AC6" s="24" t="s">
        <v>15</v>
      </c>
      <c r="AD6" s="24" t="s">
        <v>16</v>
      </c>
      <c r="AE6" s="24" t="s">
        <v>17</v>
      </c>
      <c r="AF6" s="24" t="s">
        <v>18</v>
      </c>
      <c r="AG6" s="24" t="s">
        <v>135</v>
      </c>
      <c r="AH6" s="24" t="s">
        <v>19</v>
      </c>
      <c r="AI6" s="24" t="s">
        <v>254</v>
      </c>
      <c r="AJ6" s="24" t="s">
        <v>139</v>
      </c>
      <c r="AK6" s="24" t="s">
        <v>250</v>
      </c>
      <c r="AL6" s="1" t="s">
        <v>240</v>
      </c>
      <c r="AM6" s="1"/>
      <c r="AN6" s="1" t="s">
        <v>252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customFormat="1" ht="24" customHeight="1" thickTop="1" x14ac:dyDescent="0.15">
      <c r="A7" s="175">
        <v>1</v>
      </c>
      <c r="B7" s="186" t="s">
        <v>297</v>
      </c>
      <c r="C7" s="187"/>
      <c r="D7" s="9">
        <v>151</v>
      </c>
      <c r="E7" s="9" t="s">
        <v>662</v>
      </c>
      <c r="F7" s="9" t="s">
        <v>666</v>
      </c>
      <c r="G7" s="9">
        <v>3</v>
      </c>
      <c r="H7" s="9" t="s">
        <v>201</v>
      </c>
      <c r="I7" s="192"/>
      <c r="J7" s="182" t="str">
        <f>IF($B7="","","分")</f>
        <v>分</v>
      </c>
      <c r="K7" s="194" t="s">
        <v>672</v>
      </c>
      <c r="L7" s="180" t="str">
        <f>IF($B7="","","秒")</f>
        <v>秒</v>
      </c>
      <c r="M7" s="176" t="s">
        <v>673</v>
      </c>
      <c r="N7" s="178">
        <v>3</v>
      </c>
      <c r="O7" s="180" t="str">
        <f>IF($B7="","","月")</f>
        <v>月</v>
      </c>
      <c r="P7" s="182">
        <v>31</v>
      </c>
      <c r="Q7" s="180" t="str">
        <f>IF($B7="","","日")</f>
        <v>日</v>
      </c>
      <c r="R7" s="184"/>
      <c r="S7" s="10"/>
      <c r="T7" s="1"/>
      <c r="U7" s="1" t="str">
        <f>LEFT(B7,1)</f>
        <v>男</v>
      </c>
      <c r="V7" s="1"/>
      <c r="W7" s="3">
        <f t="shared" ref="W7:W12" si="0">IF(ISBLANK(D7),"",VLOOKUP(CONCATENATE($AG$4,LEFT($B$7,1)),$W$71:$X$80,2,FALSE)+D7*100)</f>
        <v>110015100</v>
      </c>
      <c r="X7" s="38" t="str">
        <f t="shared" ref="X7:X12" si="1">IF(ISBLANK(D7),"",$B$7)</f>
        <v>男子４×１００ｍ</v>
      </c>
      <c r="Y7" s="39">
        <f>IF($X7="","",VLOOKUP($X7,'(種目・作業用)'!$A$2:$D$31,2,FALSE))</f>
        <v>11</v>
      </c>
      <c r="Z7" s="39" t="str">
        <f>IF($X7="","",VLOOKUP($X7,'(種目・作業用)'!$A$2:$D$31,3,FALSE))</f>
        <v>m 400mR</v>
      </c>
      <c r="AA7" s="39" t="str">
        <f>IF($X7="","",VLOOKUP($X7,'(種目・作業用)'!$A$2:$D$31,4,FALSE))</f>
        <v>60100</v>
      </c>
      <c r="AB7" s="40" t="str">
        <f>IF(ISNUMBER(W7),IF(LEN(I7)=1,CONCATENATE(I7,K7,M7),CONCATENATE("0",K7,M7)),"")</f>
        <v>04099</v>
      </c>
      <c r="AC7" s="3" t="str">
        <f>AA7</f>
        <v>60100</v>
      </c>
      <c r="AD7" s="3">
        <f t="shared" ref="AD7:AD30" si="2">IF(ISBLANK(D7),"",D7)</f>
        <v>151</v>
      </c>
      <c r="AE7" s="3" t="str">
        <f>IF(ISNUMBER(AD7),IF(ISBLANK(G7),AN7,CONCATENATE(AN7,"(",G7,")")),"")</f>
        <v>やるぞ　一郎(3)</v>
      </c>
      <c r="AF7" s="3" t="str">
        <f t="shared" ref="AF7:AF30" si="3">IF(ISNUMBER(AD7),F7,"")</f>
        <v>ﾔﾙｿﾞ ｲﾁﾛｳ</v>
      </c>
      <c r="AG7" s="42" t="str">
        <f>IF(ISNUMBER(AD7),VLOOKUP(AL7,$AL$70:$AM$117,2,FALSE),"")</f>
        <v>07</v>
      </c>
      <c r="AH7" s="43" t="e">
        <f>IF(ISNUMBER(AD7),$AH$4,"")</f>
        <v>#N/A</v>
      </c>
      <c r="AI7" s="3">
        <f t="shared" ref="AI7:AI12" si="4">IF(ISBLANK(D7),"",IF(LEFT($B$7,1)="男",1,2))</f>
        <v>1</v>
      </c>
      <c r="AJ7" s="3"/>
      <c r="AK7" s="3">
        <f>IF(ISNUMBER(AD7),$AF$4,"")</f>
        <v>0</v>
      </c>
      <c r="AL7" s="3" t="str">
        <f>IF(ISNUMBER(AD7),H7,"")</f>
        <v>福島</v>
      </c>
      <c r="AM7" s="1"/>
      <c r="AN7" s="1" t="str">
        <f>IF(LEN(E7)&gt;6,SUBSTITUTE(E7,"　",""),IF(LEN(E7)=6,E7,IF(LEN(E7)=5,CONCATENATE(E7,"　"),IF(LEN(E7)=4,CONCATENATE(SUBSTITUTE(E7,"　","　　"),"　"),CONCATENATE(SUBSTITUTE(E7,"　","　　　"),"　")))))</f>
        <v>やるぞ　一郎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customFormat="1" ht="24" customHeight="1" x14ac:dyDescent="0.15">
      <c r="A8" s="163"/>
      <c r="B8" s="188"/>
      <c r="C8" s="189"/>
      <c r="D8" s="4">
        <v>152</v>
      </c>
      <c r="E8" s="79" t="s">
        <v>663</v>
      </c>
      <c r="F8" s="79" t="s">
        <v>667</v>
      </c>
      <c r="G8" s="4">
        <v>2</v>
      </c>
      <c r="H8" s="79" t="s">
        <v>191</v>
      </c>
      <c r="I8" s="193"/>
      <c r="J8" s="183"/>
      <c r="K8" s="195"/>
      <c r="L8" s="181"/>
      <c r="M8" s="177"/>
      <c r="N8" s="179"/>
      <c r="O8" s="181"/>
      <c r="P8" s="183"/>
      <c r="Q8" s="181"/>
      <c r="R8" s="185"/>
      <c r="S8" s="5"/>
      <c r="T8" s="1"/>
      <c r="U8" s="1"/>
      <c r="V8" s="1"/>
      <c r="W8" s="3">
        <f t="shared" si="0"/>
        <v>110015200</v>
      </c>
      <c r="X8" s="38" t="str">
        <f t="shared" si="1"/>
        <v>男子４×１００ｍ</v>
      </c>
      <c r="Y8" s="39">
        <f>IF($X8="","",VLOOKUP($X8,'(種目・作業用)'!$A$2:$D$31,2,FALSE))</f>
        <v>11</v>
      </c>
      <c r="Z8" s="39" t="str">
        <f>IF($X8="","",VLOOKUP($X8,'(種目・作業用)'!$A$2:$D$31,3,FALSE))</f>
        <v>m 400mR</v>
      </c>
      <c r="AA8" s="39" t="str">
        <f>IF($X8="","",VLOOKUP($X8,'(種目・作業用)'!$A$2:$D$31,4,FALSE))</f>
        <v>60100</v>
      </c>
      <c r="AB8" s="40"/>
      <c r="AC8" s="3" t="str">
        <f t="shared" ref="AC8:AC30" si="5">AA8</f>
        <v>60100</v>
      </c>
      <c r="AD8" s="3">
        <f t="shared" si="2"/>
        <v>152</v>
      </c>
      <c r="AE8" s="3" t="str">
        <f t="shared" ref="AE8:AE30" si="6">IF(ISNUMBER(AD8),IF(ISBLANK(G8),AN8,CONCATENATE(AN8,"(",G8,")")),"")</f>
        <v>やるぞ　次郎(2)</v>
      </c>
      <c r="AF8" s="3" t="str">
        <f t="shared" si="3"/>
        <v>ﾔﾙｿﾞ ｼﾞﾛｳ</v>
      </c>
      <c r="AG8" s="42" t="str">
        <f t="shared" ref="AG8:AG30" si="7">IF(ISNUMBER(AD8),VLOOKUP(AL8,$AL$70:$AM$117,2,FALSE),"")</f>
        <v>01</v>
      </c>
      <c r="AH8" s="43" t="e">
        <f t="shared" ref="AH8:AH30" si="8">IF(ISNUMBER(AD8),$AH$4,"")</f>
        <v>#N/A</v>
      </c>
      <c r="AI8" s="3">
        <f t="shared" si="4"/>
        <v>1</v>
      </c>
      <c r="AJ8" s="3"/>
      <c r="AK8" s="3">
        <f t="shared" ref="AK8:AK30" si="9">IF(ISNUMBER(AD8),$AF$4,"")</f>
        <v>0</v>
      </c>
      <c r="AL8" s="3" t="str">
        <f t="shared" ref="AL8:AL30" si="10">IF(ISNUMBER(AD8),H8,"")</f>
        <v>北海道</v>
      </c>
      <c r="AM8" s="1"/>
      <c r="AN8" s="1" t="str">
        <f t="shared" ref="AN8:AN30" si="11">IF(LEN(E8)&gt;6,SUBSTITUTE(E8,"　",""),IF(LEN(E8)=6,E8,IF(LEN(E8)=5,CONCATENATE(E8,"　"),IF(LEN(E8)=4,CONCATENATE(SUBSTITUTE(E8,"　","　　"),"　"),CONCATENATE(SUBSTITUTE(E8,"　","　　　"),"　")))))</f>
        <v>やるぞ　次郎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customFormat="1" ht="24" customHeight="1" x14ac:dyDescent="0.15">
      <c r="A9" s="163"/>
      <c r="B9" s="188"/>
      <c r="C9" s="189"/>
      <c r="D9" s="4">
        <v>153</v>
      </c>
      <c r="E9" s="79" t="s">
        <v>664</v>
      </c>
      <c r="F9" s="79" t="s">
        <v>668</v>
      </c>
      <c r="G9" s="4">
        <v>3</v>
      </c>
      <c r="H9" s="79" t="s">
        <v>199</v>
      </c>
      <c r="I9" s="193"/>
      <c r="J9" s="183"/>
      <c r="K9" s="195"/>
      <c r="L9" s="181"/>
      <c r="M9" s="177"/>
      <c r="N9" s="179"/>
      <c r="O9" s="181"/>
      <c r="P9" s="183"/>
      <c r="Q9" s="181"/>
      <c r="R9" s="185"/>
      <c r="S9" s="5"/>
      <c r="T9" s="1"/>
      <c r="U9" s="1"/>
      <c r="V9" s="1"/>
      <c r="W9" s="3">
        <f t="shared" si="0"/>
        <v>110015300</v>
      </c>
      <c r="X9" s="38" t="str">
        <f t="shared" si="1"/>
        <v>男子４×１００ｍ</v>
      </c>
      <c r="Y9" s="39">
        <f>IF($X9="","",VLOOKUP($X9,'(種目・作業用)'!$A$2:$D$31,2,FALSE))</f>
        <v>11</v>
      </c>
      <c r="Z9" s="39" t="str">
        <f>IF($X9="","",VLOOKUP($X9,'(種目・作業用)'!$A$2:$D$31,3,FALSE))</f>
        <v>m 400mR</v>
      </c>
      <c r="AA9" s="39" t="str">
        <f>IF($X9="","",VLOOKUP($X9,'(種目・作業用)'!$A$2:$D$31,4,FALSE))</f>
        <v>60100</v>
      </c>
      <c r="AB9" s="40"/>
      <c r="AC9" s="3" t="str">
        <f t="shared" si="5"/>
        <v>60100</v>
      </c>
      <c r="AD9" s="3">
        <f t="shared" si="2"/>
        <v>153</v>
      </c>
      <c r="AE9" s="3" t="str">
        <f t="shared" si="6"/>
        <v>やった　三郎(3)</v>
      </c>
      <c r="AF9" s="3" t="str">
        <f t="shared" si="3"/>
        <v>ﾔｯﾀ ｻﾌﾞﾛｳ</v>
      </c>
      <c r="AG9" s="42" t="str">
        <f t="shared" si="7"/>
        <v>05</v>
      </c>
      <c r="AH9" s="43" t="e">
        <f t="shared" si="8"/>
        <v>#N/A</v>
      </c>
      <c r="AI9" s="3">
        <f t="shared" si="4"/>
        <v>1</v>
      </c>
      <c r="AJ9" s="3"/>
      <c r="AK9" s="3">
        <f t="shared" si="9"/>
        <v>0</v>
      </c>
      <c r="AL9" s="3" t="str">
        <f t="shared" si="10"/>
        <v>秋田</v>
      </c>
      <c r="AM9" s="1"/>
      <c r="AN9" s="1" t="str">
        <f t="shared" si="11"/>
        <v>やった　三郎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customFormat="1" ht="24" customHeight="1" x14ac:dyDescent="0.15">
      <c r="A10" s="163"/>
      <c r="B10" s="188"/>
      <c r="C10" s="189"/>
      <c r="D10" s="4">
        <v>154</v>
      </c>
      <c r="E10" s="79" t="s">
        <v>665</v>
      </c>
      <c r="F10" s="79" t="s">
        <v>669</v>
      </c>
      <c r="G10" s="4">
        <v>1</v>
      </c>
      <c r="H10" s="79" t="s">
        <v>207</v>
      </c>
      <c r="I10" s="193"/>
      <c r="J10" s="183"/>
      <c r="K10" s="195"/>
      <c r="L10" s="181"/>
      <c r="M10" s="177"/>
      <c r="N10" s="179"/>
      <c r="O10" s="181"/>
      <c r="P10" s="183"/>
      <c r="Q10" s="181"/>
      <c r="R10" s="185"/>
      <c r="S10" s="5"/>
      <c r="T10" s="1"/>
      <c r="U10" s="1"/>
      <c r="V10" s="1"/>
      <c r="W10" s="3">
        <f t="shared" si="0"/>
        <v>110015400</v>
      </c>
      <c r="X10" s="38" t="str">
        <f t="shared" si="1"/>
        <v>男子４×１００ｍ</v>
      </c>
      <c r="Y10" s="39">
        <f>IF($X10="","",VLOOKUP($X10,'(種目・作業用)'!$A$2:$D$31,2,FALSE))</f>
        <v>11</v>
      </c>
      <c r="Z10" s="39" t="str">
        <f>IF($X10="","",VLOOKUP($X10,'(種目・作業用)'!$A$2:$D$31,3,FALSE))</f>
        <v>m 400mR</v>
      </c>
      <c r="AA10" s="39" t="str">
        <f>IF($X10="","",VLOOKUP($X10,'(種目・作業用)'!$A$2:$D$31,4,FALSE))</f>
        <v>60100</v>
      </c>
      <c r="AB10" s="40"/>
      <c r="AC10" s="3" t="str">
        <f t="shared" si="5"/>
        <v>60100</v>
      </c>
      <c r="AD10" s="3">
        <f t="shared" si="2"/>
        <v>154</v>
      </c>
      <c r="AE10" s="3" t="str">
        <f t="shared" si="6"/>
        <v>やった　四郎(1)</v>
      </c>
      <c r="AF10" s="3" t="str">
        <f t="shared" si="3"/>
        <v>ﾔｯﾀ ｼﾛｳ</v>
      </c>
      <c r="AG10" s="42">
        <f t="shared" si="7"/>
        <v>13</v>
      </c>
      <c r="AH10" s="43" t="e">
        <f t="shared" si="8"/>
        <v>#N/A</v>
      </c>
      <c r="AI10" s="3">
        <f t="shared" si="4"/>
        <v>1</v>
      </c>
      <c r="AJ10" s="3"/>
      <c r="AK10" s="3">
        <f t="shared" si="9"/>
        <v>0</v>
      </c>
      <c r="AL10" s="3" t="str">
        <f t="shared" si="10"/>
        <v>東京</v>
      </c>
      <c r="AM10" s="1"/>
      <c r="AN10" s="1" t="str">
        <f t="shared" si="11"/>
        <v>やった　四郎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customFormat="1" ht="24" customHeight="1" x14ac:dyDescent="0.15">
      <c r="A11" s="163"/>
      <c r="B11" s="188"/>
      <c r="C11" s="189"/>
      <c r="D11" s="4"/>
      <c r="E11" s="79"/>
      <c r="F11" s="79"/>
      <c r="G11" s="4"/>
      <c r="H11" s="79"/>
      <c r="I11" s="193"/>
      <c r="J11" s="183"/>
      <c r="K11" s="195"/>
      <c r="L11" s="181"/>
      <c r="M11" s="177"/>
      <c r="N11" s="179"/>
      <c r="O11" s="181"/>
      <c r="P11" s="183"/>
      <c r="Q11" s="181"/>
      <c r="R11" s="185"/>
      <c r="S11" s="5"/>
      <c r="T11" s="1"/>
      <c r="U11" s="1"/>
      <c r="V11" s="1"/>
      <c r="W11" s="3" t="str">
        <f t="shared" si="0"/>
        <v/>
      </c>
      <c r="X11" s="38" t="str">
        <f t="shared" si="1"/>
        <v/>
      </c>
      <c r="Y11" s="39" t="str">
        <f>IF($X11="","",VLOOKUP($X11,'(種目・作業用)'!$A$2:$D$31,2,FALSE))</f>
        <v/>
      </c>
      <c r="Z11" s="39" t="str">
        <f>IF($X11="","",VLOOKUP($X11,'(種目・作業用)'!$A$2:$D$31,3,FALSE))</f>
        <v/>
      </c>
      <c r="AA11" s="39" t="str">
        <f>IF($X11="","",VLOOKUP($X11,'(種目・作業用)'!$A$2:$D$31,4,FALSE))</f>
        <v/>
      </c>
      <c r="AB11" s="40"/>
      <c r="AC11" s="3" t="str">
        <f t="shared" si="5"/>
        <v/>
      </c>
      <c r="AD11" s="3" t="str">
        <f t="shared" si="2"/>
        <v/>
      </c>
      <c r="AE11" s="3" t="str">
        <f t="shared" si="6"/>
        <v/>
      </c>
      <c r="AF11" s="3" t="str">
        <f t="shared" si="3"/>
        <v/>
      </c>
      <c r="AG11" s="42" t="str">
        <f t="shared" si="7"/>
        <v/>
      </c>
      <c r="AH11" s="43" t="str">
        <f t="shared" si="8"/>
        <v/>
      </c>
      <c r="AI11" s="3" t="str">
        <f t="shared" si="4"/>
        <v/>
      </c>
      <c r="AJ11" s="3"/>
      <c r="AK11" s="3" t="str">
        <f t="shared" si="9"/>
        <v/>
      </c>
      <c r="AL11" s="3" t="str">
        <f t="shared" si="10"/>
        <v/>
      </c>
      <c r="AM11" s="1"/>
      <c r="AN11" s="1" t="str">
        <f t="shared" si="11"/>
        <v>　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customFormat="1" ht="24" customHeight="1" x14ac:dyDescent="0.15">
      <c r="A12" s="164"/>
      <c r="B12" s="190"/>
      <c r="C12" s="191"/>
      <c r="D12" s="25"/>
      <c r="E12" s="64"/>
      <c r="F12" s="64"/>
      <c r="G12" s="25"/>
      <c r="H12" s="64"/>
      <c r="I12" s="193"/>
      <c r="J12" s="183"/>
      <c r="K12" s="195"/>
      <c r="L12" s="181"/>
      <c r="M12" s="177"/>
      <c r="N12" s="179"/>
      <c r="O12" s="181"/>
      <c r="P12" s="183"/>
      <c r="Q12" s="181"/>
      <c r="R12" s="185"/>
      <c r="S12" s="26"/>
      <c r="T12" s="1"/>
      <c r="U12" s="1"/>
      <c r="V12" s="1"/>
      <c r="W12" s="3" t="str">
        <f t="shared" si="0"/>
        <v/>
      </c>
      <c r="X12" s="38" t="str">
        <f t="shared" si="1"/>
        <v/>
      </c>
      <c r="Y12" s="39" t="str">
        <f>IF($X12="","",VLOOKUP($X12,'(種目・作業用)'!$A$2:$D$31,2,FALSE))</f>
        <v/>
      </c>
      <c r="Z12" s="39" t="str">
        <f>IF($X12="","",VLOOKUP($X12,'(種目・作業用)'!$A$2:$D$31,3,FALSE))</f>
        <v/>
      </c>
      <c r="AA12" s="39" t="str">
        <f>IF($X12="","",VLOOKUP($X12,'(種目・作業用)'!$A$2:$D$31,4,FALSE))</f>
        <v/>
      </c>
      <c r="AB12" s="40"/>
      <c r="AC12" s="3" t="str">
        <f t="shared" si="5"/>
        <v/>
      </c>
      <c r="AD12" s="3" t="str">
        <f t="shared" si="2"/>
        <v/>
      </c>
      <c r="AE12" s="3" t="str">
        <f t="shared" si="6"/>
        <v/>
      </c>
      <c r="AF12" s="3" t="str">
        <f t="shared" si="3"/>
        <v/>
      </c>
      <c r="AG12" s="42" t="str">
        <f t="shared" si="7"/>
        <v/>
      </c>
      <c r="AH12" s="43" t="str">
        <f t="shared" si="8"/>
        <v/>
      </c>
      <c r="AI12" s="3" t="str">
        <f t="shared" si="4"/>
        <v/>
      </c>
      <c r="AJ12" s="3"/>
      <c r="AK12" s="3" t="str">
        <f t="shared" si="9"/>
        <v/>
      </c>
      <c r="AL12" s="3" t="str">
        <f t="shared" si="10"/>
        <v/>
      </c>
      <c r="AM12" s="1"/>
      <c r="AN12" s="1" t="str">
        <f t="shared" si="11"/>
        <v>　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customFormat="1" ht="24" customHeight="1" x14ac:dyDescent="0.15">
      <c r="A13" s="162">
        <v>2</v>
      </c>
      <c r="B13" s="131" t="s">
        <v>580</v>
      </c>
      <c r="C13" s="133"/>
      <c r="D13" s="11"/>
      <c r="E13" s="11"/>
      <c r="F13" s="11"/>
      <c r="G13" s="11"/>
      <c r="H13" s="121"/>
      <c r="I13" s="196"/>
      <c r="J13" s="197" t="str">
        <f>IF($B13="","","分")</f>
        <v>分</v>
      </c>
      <c r="K13" s="198"/>
      <c r="L13" s="200" t="str">
        <f>IF($B13="","","秒")</f>
        <v>秒</v>
      </c>
      <c r="M13" s="201"/>
      <c r="N13" s="202"/>
      <c r="O13" s="200" t="str">
        <f>IF($B13="","","月")</f>
        <v>月</v>
      </c>
      <c r="P13" s="197"/>
      <c r="Q13" s="200" t="str">
        <f>IF($B13="","","日")</f>
        <v>日</v>
      </c>
      <c r="R13" s="199"/>
      <c r="S13" s="12"/>
      <c r="T13" s="1"/>
      <c r="U13" s="1" t="str">
        <f>LEFT(B13,1)</f>
        <v>男</v>
      </c>
      <c r="V13" s="1"/>
      <c r="W13" s="3" t="str">
        <f t="shared" ref="W13:W18" si="12">IF(ISBLANK(D13),"",VLOOKUP(CONCATENATE($AG$4,LEFT($B$13,1)),$W$71:$X$80,2,FALSE)+D13*100)</f>
        <v/>
      </c>
      <c r="X13" s="38" t="str">
        <f t="shared" ref="X13:X18" si="13">IF(ISBLANK(D13),"",$B$13)</f>
        <v/>
      </c>
      <c r="Y13" s="39" t="str">
        <f>IF($X13="","",VLOOKUP($X13,'(種目・作業用)'!$A$2:$D$31,2,FALSE))</f>
        <v/>
      </c>
      <c r="Z13" s="39" t="str">
        <f>IF($X13="","",VLOOKUP($X13,'(種目・作業用)'!$A$2:$D$31,3,FALSE))</f>
        <v/>
      </c>
      <c r="AA13" s="39" t="str">
        <f>IF($X13="","",VLOOKUP($X13,'(種目・作業用)'!$A$2:$D$31,4,FALSE))</f>
        <v/>
      </c>
      <c r="AB13" s="40" t="str">
        <f>IF(ISNUMBER(W13),IF(LEN(I13)=1,CONCATENATE(I13,K13,M13),CONCATENATE("0",K13,M13)),"")</f>
        <v/>
      </c>
      <c r="AC13" s="3" t="str">
        <f t="shared" si="5"/>
        <v/>
      </c>
      <c r="AD13" s="3" t="str">
        <f t="shared" si="2"/>
        <v/>
      </c>
      <c r="AE13" s="3" t="str">
        <f t="shared" si="6"/>
        <v/>
      </c>
      <c r="AF13" s="3" t="str">
        <f t="shared" si="3"/>
        <v/>
      </c>
      <c r="AG13" s="42" t="str">
        <f t="shared" si="7"/>
        <v/>
      </c>
      <c r="AH13" s="43" t="str">
        <f t="shared" si="8"/>
        <v/>
      </c>
      <c r="AI13" s="3" t="str">
        <f t="shared" ref="AI13:AI18" si="14">IF(ISBLANK(D13),"",IF(LEFT($B$13,1)="男",1,2))</f>
        <v/>
      </c>
      <c r="AJ13" s="3"/>
      <c r="AK13" s="3" t="str">
        <f t="shared" si="9"/>
        <v/>
      </c>
      <c r="AL13" s="3" t="str">
        <f t="shared" si="10"/>
        <v/>
      </c>
      <c r="AM13" s="1"/>
      <c r="AN13" s="1" t="str">
        <f t="shared" si="11"/>
        <v>　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customFormat="1" ht="24" customHeight="1" x14ac:dyDescent="0.15">
      <c r="A14" s="163"/>
      <c r="B14" s="188"/>
      <c r="C14" s="189"/>
      <c r="D14" s="4"/>
      <c r="E14" s="79"/>
      <c r="F14" s="79"/>
      <c r="G14" s="4"/>
      <c r="H14" s="119"/>
      <c r="I14" s="196"/>
      <c r="J14" s="197"/>
      <c r="K14" s="198"/>
      <c r="L14" s="200"/>
      <c r="M14" s="201"/>
      <c r="N14" s="202"/>
      <c r="O14" s="200"/>
      <c r="P14" s="197"/>
      <c r="Q14" s="200"/>
      <c r="R14" s="199"/>
      <c r="S14" s="5"/>
      <c r="T14" s="1"/>
      <c r="U14" s="1"/>
      <c r="V14" s="1"/>
      <c r="W14" s="3" t="str">
        <f t="shared" si="12"/>
        <v/>
      </c>
      <c r="X14" s="38" t="str">
        <f t="shared" si="13"/>
        <v/>
      </c>
      <c r="Y14" s="39" t="str">
        <f>IF($X14="","",VLOOKUP($X14,'(種目・作業用)'!$A$2:$D$31,2,FALSE))</f>
        <v/>
      </c>
      <c r="Z14" s="39" t="str">
        <f>IF($X14="","",VLOOKUP($X14,'(種目・作業用)'!$A$2:$D$31,3,FALSE))</f>
        <v/>
      </c>
      <c r="AA14" s="39" t="str">
        <f>IF($X14="","",VLOOKUP($X14,'(種目・作業用)'!$A$2:$D$31,4,FALSE))</f>
        <v/>
      </c>
      <c r="AB14" s="40"/>
      <c r="AC14" s="3" t="str">
        <f t="shared" si="5"/>
        <v/>
      </c>
      <c r="AD14" s="3" t="str">
        <f t="shared" si="2"/>
        <v/>
      </c>
      <c r="AE14" s="3" t="str">
        <f t="shared" si="6"/>
        <v/>
      </c>
      <c r="AF14" s="3" t="str">
        <f t="shared" si="3"/>
        <v/>
      </c>
      <c r="AG14" s="42" t="str">
        <f t="shared" si="7"/>
        <v/>
      </c>
      <c r="AH14" s="43" t="str">
        <f t="shared" si="8"/>
        <v/>
      </c>
      <c r="AI14" s="3" t="str">
        <f t="shared" si="14"/>
        <v/>
      </c>
      <c r="AJ14" s="3"/>
      <c r="AK14" s="3" t="str">
        <f t="shared" si="9"/>
        <v/>
      </c>
      <c r="AL14" s="3" t="str">
        <f t="shared" si="10"/>
        <v/>
      </c>
      <c r="AM14" s="1"/>
      <c r="AN14" s="1" t="str">
        <f t="shared" si="11"/>
        <v>　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customFormat="1" ht="24" customHeight="1" x14ac:dyDescent="0.15">
      <c r="A15" s="163"/>
      <c r="B15" s="188"/>
      <c r="C15" s="189"/>
      <c r="D15" s="4"/>
      <c r="E15" s="79"/>
      <c r="F15" s="79"/>
      <c r="G15" s="4"/>
      <c r="H15" s="119"/>
      <c r="I15" s="196"/>
      <c r="J15" s="197"/>
      <c r="K15" s="198"/>
      <c r="L15" s="200"/>
      <c r="M15" s="201"/>
      <c r="N15" s="202"/>
      <c r="O15" s="200"/>
      <c r="P15" s="197"/>
      <c r="Q15" s="200"/>
      <c r="R15" s="199"/>
      <c r="S15" s="5"/>
      <c r="T15" s="1"/>
      <c r="U15" s="1"/>
      <c r="V15" s="1"/>
      <c r="W15" s="3" t="str">
        <f t="shared" si="12"/>
        <v/>
      </c>
      <c r="X15" s="38" t="str">
        <f t="shared" si="13"/>
        <v/>
      </c>
      <c r="Y15" s="39" t="str">
        <f>IF($X15="","",VLOOKUP($X15,'(種目・作業用)'!$A$2:$D$31,2,FALSE))</f>
        <v/>
      </c>
      <c r="Z15" s="39" t="str">
        <f>IF($X15="","",VLOOKUP($X15,'(種目・作業用)'!$A$2:$D$31,3,FALSE))</f>
        <v/>
      </c>
      <c r="AA15" s="39" t="str">
        <f>IF($X15="","",VLOOKUP($X15,'(種目・作業用)'!$A$2:$D$31,4,FALSE))</f>
        <v/>
      </c>
      <c r="AB15" s="40"/>
      <c r="AC15" s="3" t="str">
        <f t="shared" si="5"/>
        <v/>
      </c>
      <c r="AD15" s="3" t="str">
        <f t="shared" si="2"/>
        <v/>
      </c>
      <c r="AE15" s="3" t="str">
        <f t="shared" si="6"/>
        <v/>
      </c>
      <c r="AF15" s="3" t="str">
        <f t="shared" si="3"/>
        <v/>
      </c>
      <c r="AG15" s="42" t="str">
        <f t="shared" si="7"/>
        <v/>
      </c>
      <c r="AH15" s="43" t="str">
        <f t="shared" si="8"/>
        <v/>
      </c>
      <c r="AI15" s="3" t="str">
        <f t="shared" si="14"/>
        <v/>
      </c>
      <c r="AJ15" s="3"/>
      <c r="AK15" s="3" t="str">
        <f t="shared" si="9"/>
        <v/>
      </c>
      <c r="AL15" s="3" t="str">
        <f t="shared" si="10"/>
        <v/>
      </c>
      <c r="AM15" s="1"/>
      <c r="AN15" s="1" t="str">
        <f t="shared" si="11"/>
        <v>　</v>
      </c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customFormat="1" ht="24" customHeight="1" x14ac:dyDescent="0.15">
      <c r="A16" s="163"/>
      <c r="B16" s="188"/>
      <c r="C16" s="189"/>
      <c r="D16" s="4"/>
      <c r="E16" s="79"/>
      <c r="F16" s="79"/>
      <c r="G16" s="4"/>
      <c r="H16" s="119"/>
      <c r="I16" s="196"/>
      <c r="J16" s="197"/>
      <c r="K16" s="198"/>
      <c r="L16" s="200"/>
      <c r="M16" s="201"/>
      <c r="N16" s="202"/>
      <c r="O16" s="200"/>
      <c r="P16" s="197"/>
      <c r="Q16" s="200"/>
      <c r="R16" s="199"/>
      <c r="S16" s="5"/>
      <c r="T16" s="1"/>
      <c r="U16" s="1"/>
      <c r="V16" s="1"/>
      <c r="W16" s="3" t="str">
        <f t="shared" si="12"/>
        <v/>
      </c>
      <c r="X16" s="38" t="str">
        <f t="shared" si="13"/>
        <v/>
      </c>
      <c r="Y16" s="39" t="str">
        <f>IF($X16="","",VLOOKUP($X16,'(種目・作業用)'!$A$2:$D$31,2,FALSE))</f>
        <v/>
      </c>
      <c r="Z16" s="39" t="str">
        <f>IF($X16="","",VLOOKUP($X16,'(種目・作業用)'!$A$2:$D$31,3,FALSE))</f>
        <v/>
      </c>
      <c r="AA16" s="39" t="str">
        <f>IF($X16="","",VLOOKUP($X16,'(種目・作業用)'!$A$2:$D$31,4,FALSE))</f>
        <v/>
      </c>
      <c r="AB16" s="40"/>
      <c r="AC16" s="3" t="str">
        <f t="shared" si="5"/>
        <v/>
      </c>
      <c r="AD16" s="3" t="str">
        <f t="shared" si="2"/>
        <v/>
      </c>
      <c r="AE16" s="3" t="str">
        <f t="shared" si="6"/>
        <v/>
      </c>
      <c r="AF16" s="3" t="str">
        <f t="shared" si="3"/>
        <v/>
      </c>
      <c r="AG16" s="42" t="str">
        <f t="shared" si="7"/>
        <v/>
      </c>
      <c r="AH16" s="43" t="str">
        <f t="shared" si="8"/>
        <v/>
      </c>
      <c r="AI16" s="3" t="str">
        <f t="shared" si="14"/>
        <v/>
      </c>
      <c r="AJ16" s="3"/>
      <c r="AK16" s="3" t="str">
        <f t="shared" si="9"/>
        <v/>
      </c>
      <c r="AL16" s="3" t="str">
        <f t="shared" si="10"/>
        <v/>
      </c>
      <c r="AM16" s="1"/>
      <c r="AN16" s="1" t="str">
        <f t="shared" si="11"/>
        <v>　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customFormat="1" ht="24" customHeight="1" x14ac:dyDescent="0.15">
      <c r="A17" s="163"/>
      <c r="B17" s="188"/>
      <c r="C17" s="189"/>
      <c r="D17" s="4"/>
      <c r="E17" s="79"/>
      <c r="F17" s="79"/>
      <c r="G17" s="4"/>
      <c r="H17" s="119"/>
      <c r="I17" s="196"/>
      <c r="J17" s="197"/>
      <c r="K17" s="198"/>
      <c r="L17" s="200"/>
      <c r="M17" s="201"/>
      <c r="N17" s="202"/>
      <c r="O17" s="200"/>
      <c r="P17" s="197"/>
      <c r="Q17" s="200"/>
      <c r="R17" s="199"/>
      <c r="S17" s="5"/>
      <c r="T17" s="1"/>
      <c r="U17" s="1"/>
      <c r="V17" s="1"/>
      <c r="W17" s="3" t="str">
        <f t="shared" si="12"/>
        <v/>
      </c>
      <c r="X17" s="38" t="str">
        <f t="shared" si="13"/>
        <v/>
      </c>
      <c r="Y17" s="39" t="str">
        <f>IF($X17="","",VLOOKUP($X17,'(種目・作業用)'!$A$2:$D$31,2,FALSE))</f>
        <v/>
      </c>
      <c r="Z17" s="39" t="str">
        <f>IF($X17="","",VLOOKUP($X17,'(種目・作業用)'!$A$2:$D$31,3,FALSE))</f>
        <v/>
      </c>
      <c r="AA17" s="39" t="str">
        <f>IF($X17="","",VLOOKUP($X17,'(種目・作業用)'!$A$2:$D$31,4,FALSE))</f>
        <v/>
      </c>
      <c r="AB17" s="40"/>
      <c r="AC17" s="3" t="str">
        <f t="shared" si="5"/>
        <v/>
      </c>
      <c r="AD17" s="3" t="str">
        <f t="shared" si="2"/>
        <v/>
      </c>
      <c r="AE17" s="3" t="str">
        <f t="shared" si="6"/>
        <v/>
      </c>
      <c r="AF17" s="3" t="str">
        <f t="shared" si="3"/>
        <v/>
      </c>
      <c r="AG17" s="42" t="str">
        <f t="shared" si="7"/>
        <v/>
      </c>
      <c r="AH17" s="43" t="str">
        <f t="shared" si="8"/>
        <v/>
      </c>
      <c r="AI17" s="3" t="str">
        <f t="shared" si="14"/>
        <v/>
      </c>
      <c r="AJ17" s="3"/>
      <c r="AK17" s="3" t="str">
        <f t="shared" si="9"/>
        <v/>
      </c>
      <c r="AL17" s="3" t="str">
        <f t="shared" si="10"/>
        <v/>
      </c>
      <c r="AM17" s="1"/>
      <c r="AN17" s="1" t="str">
        <f t="shared" si="11"/>
        <v>　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customFormat="1" ht="24" customHeight="1" x14ac:dyDescent="0.15">
      <c r="A18" s="164"/>
      <c r="B18" s="190"/>
      <c r="C18" s="191"/>
      <c r="D18" s="25"/>
      <c r="E18" s="64"/>
      <c r="F18" s="64"/>
      <c r="G18" s="25"/>
      <c r="H18" s="122"/>
      <c r="I18" s="196"/>
      <c r="J18" s="197"/>
      <c r="K18" s="198"/>
      <c r="L18" s="200"/>
      <c r="M18" s="201"/>
      <c r="N18" s="202"/>
      <c r="O18" s="200"/>
      <c r="P18" s="197"/>
      <c r="Q18" s="200"/>
      <c r="R18" s="199"/>
      <c r="S18" s="26"/>
      <c r="T18" s="1"/>
      <c r="U18" s="1"/>
      <c r="V18" s="1"/>
      <c r="W18" s="3" t="str">
        <f t="shared" si="12"/>
        <v/>
      </c>
      <c r="X18" s="38" t="str">
        <f t="shared" si="13"/>
        <v/>
      </c>
      <c r="Y18" s="39" t="str">
        <f>IF($X18="","",VLOOKUP($X18,'(種目・作業用)'!$A$2:$D$31,2,FALSE))</f>
        <v/>
      </c>
      <c r="Z18" s="39" t="str">
        <f>IF($X18="","",VLOOKUP($X18,'(種目・作業用)'!$A$2:$D$31,3,FALSE))</f>
        <v/>
      </c>
      <c r="AA18" s="39" t="str">
        <f>IF($X18="","",VLOOKUP($X18,'(種目・作業用)'!$A$2:$D$31,4,FALSE))</f>
        <v/>
      </c>
      <c r="AB18" s="40"/>
      <c r="AC18" s="3" t="str">
        <f t="shared" si="5"/>
        <v/>
      </c>
      <c r="AD18" s="3" t="str">
        <f t="shared" si="2"/>
        <v/>
      </c>
      <c r="AE18" s="3" t="str">
        <f t="shared" si="6"/>
        <v/>
      </c>
      <c r="AF18" s="3" t="str">
        <f t="shared" si="3"/>
        <v/>
      </c>
      <c r="AG18" s="42" t="str">
        <f t="shared" si="7"/>
        <v/>
      </c>
      <c r="AH18" s="43" t="str">
        <f t="shared" si="8"/>
        <v/>
      </c>
      <c r="AI18" s="3" t="str">
        <f t="shared" si="14"/>
        <v/>
      </c>
      <c r="AJ18" s="3"/>
      <c r="AK18" s="3" t="str">
        <f t="shared" si="9"/>
        <v/>
      </c>
      <c r="AL18" s="3" t="str">
        <f t="shared" si="10"/>
        <v/>
      </c>
      <c r="AM18" s="1"/>
      <c r="AN18" s="1" t="str">
        <f t="shared" si="11"/>
        <v>　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customFormat="1" ht="24" customHeight="1" x14ac:dyDescent="0.15">
      <c r="A19" s="162">
        <v>3</v>
      </c>
      <c r="B19" s="131" t="s">
        <v>316</v>
      </c>
      <c r="C19" s="133"/>
      <c r="D19" s="11"/>
      <c r="E19" s="11"/>
      <c r="F19" s="11"/>
      <c r="G19" s="11"/>
      <c r="H19" s="121"/>
      <c r="I19" s="196"/>
      <c r="J19" s="197" t="str">
        <f>IF($B19="","","分")</f>
        <v>分</v>
      </c>
      <c r="K19" s="198"/>
      <c r="L19" s="200" t="str">
        <f>IF($B19="","","秒")</f>
        <v>秒</v>
      </c>
      <c r="M19" s="201"/>
      <c r="N19" s="202"/>
      <c r="O19" s="200" t="str">
        <f>IF($B19="","","月")</f>
        <v>月</v>
      </c>
      <c r="P19" s="197"/>
      <c r="Q19" s="200" t="str">
        <f>IF($B19="","","日")</f>
        <v>日</v>
      </c>
      <c r="R19" s="199"/>
      <c r="S19" s="12"/>
      <c r="T19" s="1"/>
      <c r="U19" s="1" t="str">
        <f>LEFT(B19,1)</f>
        <v>女</v>
      </c>
      <c r="V19" s="1"/>
      <c r="W19" s="3" t="str">
        <f t="shared" ref="W19:W24" si="15">IF(ISBLANK(D19),"",VLOOKUP(CONCATENATE($AG$4,LEFT($B$19,1)),$W$71:$X$80,2,FALSE)+D19*100)</f>
        <v/>
      </c>
      <c r="X19" s="38" t="str">
        <f t="shared" ref="X19:X24" si="16">IF(ISBLANK(D19),"",$B$19)</f>
        <v/>
      </c>
      <c r="Y19" s="39" t="str">
        <f>IF($X19="","",VLOOKUP($X19,'(種目・作業用)'!$A$2:$D$31,2,FALSE))</f>
        <v/>
      </c>
      <c r="Z19" s="39" t="str">
        <f>IF($X19="","",VLOOKUP($X19,'(種目・作業用)'!$A$2:$D$31,3,FALSE))</f>
        <v/>
      </c>
      <c r="AA19" s="39" t="str">
        <f>IF($X19="","",VLOOKUP($X19,'(種目・作業用)'!$A$2:$D$31,4,FALSE))</f>
        <v/>
      </c>
      <c r="AB19" s="40" t="str">
        <f>IF(ISNUMBER(W19),IF(LEN(I19)=1,CONCATENATE(I19,K19,M19),CONCATENATE("0",K19,M19)),"")</f>
        <v/>
      </c>
      <c r="AC19" s="3" t="str">
        <f t="shared" si="5"/>
        <v/>
      </c>
      <c r="AD19" s="3" t="str">
        <f t="shared" si="2"/>
        <v/>
      </c>
      <c r="AE19" s="3" t="str">
        <f t="shared" si="6"/>
        <v/>
      </c>
      <c r="AF19" s="3" t="str">
        <f t="shared" si="3"/>
        <v/>
      </c>
      <c r="AG19" s="42" t="str">
        <f t="shared" si="7"/>
        <v/>
      </c>
      <c r="AH19" s="43" t="str">
        <f t="shared" si="8"/>
        <v/>
      </c>
      <c r="AI19" s="3" t="str">
        <f t="shared" ref="AI19:AI24" si="17">IF(ISBLANK(D19),"",IF(LEFT($B$19,1)="男",1,2))</f>
        <v/>
      </c>
      <c r="AJ19" s="3"/>
      <c r="AK19" s="3" t="str">
        <f t="shared" si="9"/>
        <v/>
      </c>
      <c r="AL19" s="3" t="str">
        <f t="shared" si="10"/>
        <v/>
      </c>
      <c r="AM19" s="1"/>
      <c r="AN19" s="1" t="str">
        <f t="shared" si="11"/>
        <v>　</v>
      </c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customFormat="1" ht="24" customHeight="1" x14ac:dyDescent="0.15">
      <c r="A20" s="163"/>
      <c r="B20" s="188"/>
      <c r="C20" s="189"/>
      <c r="D20" s="4"/>
      <c r="E20" s="79"/>
      <c r="F20" s="79"/>
      <c r="G20" s="4"/>
      <c r="H20" s="119"/>
      <c r="I20" s="196"/>
      <c r="J20" s="197"/>
      <c r="K20" s="198"/>
      <c r="L20" s="200"/>
      <c r="M20" s="201"/>
      <c r="N20" s="202"/>
      <c r="O20" s="200"/>
      <c r="P20" s="197"/>
      <c r="Q20" s="200"/>
      <c r="R20" s="199"/>
      <c r="S20" s="5"/>
      <c r="T20" s="1"/>
      <c r="U20" s="1"/>
      <c r="V20" s="1"/>
      <c r="W20" s="3" t="str">
        <f t="shared" si="15"/>
        <v/>
      </c>
      <c r="X20" s="38" t="str">
        <f t="shared" si="16"/>
        <v/>
      </c>
      <c r="Y20" s="39" t="str">
        <f>IF($X20="","",VLOOKUP($X20,'(種目・作業用)'!$A$2:$D$31,2,FALSE))</f>
        <v/>
      </c>
      <c r="Z20" s="39" t="str">
        <f>IF($X20="","",VLOOKUP($X20,'(種目・作業用)'!$A$2:$D$31,3,FALSE))</f>
        <v/>
      </c>
      <c r="AA20" s="39" t="str">
        <f>IF($X20="","",VLOOKUP($X20,'(種目・作業用)'!$A$2:$D$31,4,FALSE))</f>
        <v/>
      </c>
      <c r="AB20" s="40"/>
      <c r="AC20" s="3" t="str">
        <f t="shared" si="5"/>
        <v/>
      </c>
      <c r="AD20" s="3" t="str">
        <f t="shared" si="2"/>
        <v/>
      </c>
      <c r="AE20" s="3" t="str">
        <f t="shared" si="6"/>
        <v/>
      </c>
      <c r="AF20" s="3" t="str">
        <f t="shared" si="3"/>
        <v/>
      </c>
      <c r="AG20" s="42" t="str">
        <f t="shared" si="7"/>
        <v/>
      </c>
      <c r="AH20" s="43" t="str">
        <f t="shared" si="8"/>
        <v/>
      </c>
      <c r="AI20" s="3" t="str">
        <f t="shared" si="17"/>
        <v/>
      </c>
      <c r="AJ20" s="3"/>
      <c r="AK20" s="3" t="str">
        <f t="shared" si="9"/>
        <v/>
      </c>
      <c r="AL20" s="3" t="str">
        <f t="shared" si="10"/>
        <v/>
      </c>
      <c r="AM20" s="1"/>
      <c r="AN20" s="1" t="str">
        <f t="shared" si="11"/>
        <v>　</v>
      </c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customFormat="1" ht="24" customHeight="1" x14ac:dyDescent="0.15">
      <c r="A21" s="163"/>
      <c r="B21" s="188"/>
      <c r="C21" s="189"/>
      <c r="D21" s="4"/>
      <c r="E21" s="79"/>
      <c r="F21" s="79"/>
      <c r="G21" s="4"/>
      <c r="H21" s="119"/>
      <c r="I21" s="196"/>
      <c r="J21" s="197"/>
      <c r="K21" s="198"/>
      <c r="L21" s="200"/>
      <c r="M21" s="201"/>
      <c r="N21" s="202"/>
      <c r="O21" s="200"/>
      <c r="P21" s="197"/>
      <c r="Q21" s="200"/>
      <c r="R21" s="199"/>
      <c r="S21" s="5"/>
      <c r="T21" s="1"/>
      <c r="U21" s="1"/>
      <c r="V21" s="1"/>
      <c r="W21" s="3" t="str">
        <f t="shared" si="15"/>
        <v/>
      </c>
      <c r="X21" s="38" t="str">
        <f t="shared" si="16"/>
        <v/>
      </c>
      <c r="Y21" s="39" t="str">
        <f>IF($X21="","",VLOOKUP($X21,'(種目・作業用)'!$A$2:$D$31,2,FALSE))</f>
        <v/>
      </c>
      <c r="Z21" s="39" t="str">
        <f>IF($X21="","",VLOOKUP($X21,'(種目・作業用)'!$A$2:$D$31,3,FALSE))</f>
        <v/>
      </c>
      <c r="AA21" s="39" t="str">
        <f>IF($X21="","",VLOOKUP($X21,'(種目・作業用)'!$A$2:$D$31,4,FALSE))</f>
        <v/>
      </c>
      <c r="AB21" s="40"/>
      <c r="AC21" s="3" t="str">
        <f t="shared" si="5"/>
        <v/>
      </c>
      <c r="AD21" s="3" t="str">
        <f t="shared" si="2"/>
        <v/>
      </c>
      <c r="AE21" s="3" t="str">
        <f t="shared" si="6"/>
        <v/>
      </c>
      <c r="AF21" s="3" t="str">
        <f t="shared" si="3"/>
        <v/>
      </c>
      <c r="AG21" s="42" t="str">
        <f t="shared" si="7"/>
        <v/>
      </c>
      <c r="AH21" s="43" t="str">
        <f t="shared" si="8"/>
        <v/>
      </c>
      <c r="AI21" s="3" t="str">
        <f t="shared" si="17"/>
        <v/>
      </c>
      <c r="AJ21" s="3"/>
      <c r="AK21" s="3" t="str">
        <f t="shared" si="9"/>
        <v/>
      </c>
      <c r="AL21" s="3" t="str">
        <f t="shared" si="10"/>
        <v/>
      </c>
      <c r="AM21" s="1"/>
      <c r="AN21" s="1" t="str">
        <f t="shared" si="11"/>
        <v>　</v>
      </c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customFormat="1" ht="24" customHeight="1" x14ac:dyDescent="0.15">
      <c r="A22" s="163"/>
      <c r="B22" s="188"/>
      <c r="C22" s="189"/>
      <c r="D22" s="4"/>
      <c r="E22" s="79"/>
      <c r="F22" s="79"/>
      <c r="G22" s="4"/>
      <c r="H22" s="119"/>
      <c r="I22" s="196"/>
      <c r="J22" s="197"/>
      <c r="K22" s="198"/>
      <c r="L22" s="200"/>
      <c r="M22" s="201"/>
      <c r="N22" s="202"/>
      <c r="O22" s="200"/>
      <c r="P22" s="197"/>
      <c r="Q22" s="200"/>
      <c r="R22" s="199"/>
      <c r="S22" s="5"/>
      <c r="T22" s="1"/>
      <c r="U22" s="1"/>
      <c r="V22" s="1"/>
      <c r="W22" s="3" t="str">
        <f t="shared" si="15"/>
        <v/>
      </c>
      <c r="X22" s="38" t="str">
        <f t="shared" si="16"/>
        <v/>
      </c>
      <c r="Y22" s="39" t="str">
        <f>IF($X22="","",VLOOKUP($X22,'(種目・作業用)'!$A$2:$D$31,2,FALSE))</f>
        <v/>
      </c>
      <c r="Z22" s="39" t="str">
        <f>IF($X22="","",VLOOKUP($X22,'(種目・作業用)'!$A$2:$D$31,3,FALSE))</f>
        <v/>
      </c>
      <c r="AA22" s="39" t="str">
        <f>IF($X22="","",VLOOKUP($X22,'(種目・作業用)'!$A$2:$D$31,4,FALSE))</f>
        <v/>
      </c>
      <c r="AB22" s="40"/>
      <c r="AC22" s="3" t="str">
        <f t="shared" si="5"/>
        <v/>
      </c>
      <c r="AD22" s="3" t="str">
        <f t="shared" si="2"/>
        <v/>
      </c>
      <c r="AE22" s="3" t="str">
        <f t="shared" si="6"/>
        <v/>
      </c>
      <c r="AF22" s="3" t="str">
        <f t="shared" si="3"/>
        <v/>
      </c>
      <c r="AG22" s="42" t="str">
        <f t="shared" si="7"/>
        <v/>
      </c>
      <c r="AH22" s="43" t="str">
        <f t="shared" si="8"/>
        <v/>
      </c>
      <c r="AI22" s="3" t="str">
        <f t="shared" si="17"/>
        <v/>
      </c>
      <c r="AJ22" s="3"/>
      <c r="AK22" s="3" t="str">
        <f t="shared" si="9"/>
        <v/>
      </c>
      <c r="AL22" s="3" t="str">
        <f t="shared" si="10"/>
        <v/>
      </c>
      <c r="AM22" s="1"/>
      <c r="AN22" s="1" t="str">
        <f t="shared" si="11"/>
        <v>　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customFormat="1" ht="24" customHeight="1" x14ac:dyDescent="0.15">
      <c r="A23" s="163"/>
      <c r="B23" s="188"/>
      <c r="C23" s="189"/>
      <c r="D23" s="4"/>
      <c r="E23" s="79"/>
      <c r="F23" s="79"/>
      <c r="G23" s="4"/>
      <c r="H23" s="119"/>
      <c r="I23" s="196"/>
      <c r="J23" s="197"/>
      <c r="K23" s="198"/>
      <c r="L23" s="200"/>
      <c r="M23" s="201"/>
      <c r="N23" s="202"/>
      <c r="O23" s="200"/>
      <c r="P23" s="197"/>
      <c r="Q23" s="200"/>
      <c r="R23" s="199"/>
      <c r="S23" s="5"/>
      <c r="T23" s="1"/>
      <c r="U23" s="1"/>
      <c r="V23" s="1"/>
      <c r="W23" s="3" t="str">
        <f t="shared" si="15"/>
        <v/>
      </c>
      <c r="X23" s="38" t="str">
        <f t="shared" si="16"/>
        <v/>
      </c>
      <c r="Y23" s="39" t="str">
        <f>IF($X23="","",VLOOKUP($X23,'(種目・作業用)'!$A$2:$D$31,2,FALSE))</f>
        <v/>
      </c>
      <c r="Z23" s="39" t="str">
        <f>IF($X23="","",VLOOKUP($X23,'(種目・作業用)'!$A$2:$D$31,3,FALSE))</f>
        <v/>
      </c>
      <c r="AA23" s="39" t="str">
        <f>IF($X23="","",VLOOKUP($X23,'(種目・作業用)'!$A$2:$D$31,4,FALSE))</f>
        <v/>
      </c>
      <c r="AB23" s="40"/>
      <c r="AC23" s="3" t="str">
        <f t="shared" si="5"/>
        <v/>
      </c>
      <c r="AD23" s="3" t="str">
        <f t="shared" si="2"/>
        <v/>
      </c>
      <c r="AE23" s="3" t="str">
        <f t="shared" si="6"/>
        <v/>
      </c>
      <c r="AF23" s="3" t="str">
        <f t="shared" si="3"/>
        <v/>
      </c>
      <c r="AG23" s="42" t="str">
        <f t="shared" si="7"/>
        <v/>
      </c>
      <c r="AH23" s="43" t="str">
        <f t="shared" si="8"/>
        <v/>
      </c>
      <c r="AI23" s="3" t="str">
        <f t="shared" si="17"/>
        <v/>
      </c>
      <c r="AJ23" s="3"/>
      <c r="AK23" s="3" t="str">
        <f t="shared" si="9"/>
        <v/>
      </c>
      <c r="AL23" s="3" t="str">
        <f t="shared" si="10"/>
        <v/>
      </c>
      <c r="AM23" s="1"/>
      <c r="AN23" s="1" t="str">
        <f t="shared" si="11"/>
        <v>　</v>
      </c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customFormat="1" ht="24" customHeight="1" x14ac:dyDescent="0.15">
      <c r="A24" s="164"/>
      <c r="B24" s="190"/>
      <c r="C24" s="191"/>
      <c r="D24" s="25"/>
      <c r="E24" s="64"/>
      <c r="F24" s="64"/>
      <c r="G24" s="25"/>
      <c r="H24" s="122"/>
      <c r="I24" s="196"/>
      <c r="J24" s="197"/>
      <c r="K24" s="198"/>
      <c r="L24" s="200"/>
      <c r="M24" s="201"/>
      <c r="N24" s="202"/>
      <c r="O24" s="200"/>
      <c r="P24" s="197"/>
      <c r="Q24" s="200"/>
      <c r="R24" s="199"/>
      <c r="S24" s="26"/>
      <c r="T24" s="1"/>
      <c r="U24" s="1"/>
      <c r="V24" s="1"/>
      <c r="W24" s="3" t="str">
        <f t="shared" si="15"/>
        <v/>
      </c>
      <c r="X24" s="38" t="str">
        <f t="shared" si="16"/>
        <v/>
      </c>
      <c r="Y24" s="39" t="str">
        <f>IF($X24="","",VLOOKUP($X24,'(種目・作業用)'!$A$2:$D$31,2,FALSE))</f>
        <v/>
      </c>
      <c r="Z24" s="39" t="str">
        <f>IF($X24="","",VLOOKUP($X24,'(種目・作業用)'!$A$2:$D$31,3,FALSE))</f>
        <v/>
      </c>
      <c r="AA24" s="39" t="str">
        <f>IF($X24="","",VLOOKUP($X24,'(種目・作業用)'!$A$2:$D$31,4,FALSE))</f>
        <v/>
      </c>
      <c r="AB24" s="40"/>
      <c r="AC24" s="3" t="str">
        <f t="shared" si="5"/>
        <v/>
      </c>
      <c r="AD24" s="3" t="str">
        <f t="shared" si="2"/>
        <v/>
      </c>
      <c r="AE24" s="3" t="str">
        <f t="shared" si="6"/>
        <v/>
      </c>
      <c r="AF24" s="3" t="str">
        <f t="shared" si="3"/>
        <v/>
      </c>
      <c r="AG24" s="42" t="str">
        <f t="shared" si="7"/>
        <v/>
      </c>
      <c r="AH24" s="43" t="str">
        <f t="shared" si="8"/>
        <v/>
      </c>
      <c r="AI24" s="3" t="str">
        <f t="shared" si="17"/>
        <v/>
      </c>
      <c r="AJ24" s="3"/>
      <c r="AK24" s="3" t="str">
        <f t="shared" si="9"/>
        <v/>
      </c>
      <c r="AL24" s="3" t="str">
        <f t="shared" si="10"/>
        <v/>
      </c>
      <c r="AM24" s="1"/>
      <c r="AN24" s="1" t="str">
        <f t="shared" si="11"/>
        <v>　</v>
      </c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customFormat="1" ht="24" customHeight="1" x14ac:dyDescent="0.15">
      <c r="A25" s="162"/>
      <c r="B25" s="131"/>
      <c r="C25" s="133"/>
      <c r="D25" s="11"/>
      <c r="E25" s="11"/>
      <c r="F25" s="11"/>
      <c r="G25" s="11"/>
      <c r="H25" s="119"/>
      <c r="I25" s="193"/>
      <c r="J25" s="183"/>
      <c r="K25" s="195"/>
      <c r="L25" s="181"/>
      <c r="M25" s="177"/>
      <c r="N25" s="179"/>
      <c r="O25" s="181"/>
      <c r="P25" s="183"/>
      <c r="Q25" s="181"/>
      <c r="R25" s="185"/>
      <c r="S25" s="12"/>
      <c r="T25" s="1"/>
      <c r="U25" s="1" t="str">
        <f>LEFT(B25,1)</f>
        <v/>
      </c>
      <c r="V25" s="1"/>
      <c r="W25" s="3" t="str">
        <f t="shared" ref="W25:W30" si="18">IF(ISBLANK(D25),"",VLOOKUP(CONCATENATE($AG$4,LEFT($B$25,1)),$W$71:$X$80,2,FALSE)+D25*100)</f>
        <v/>
      </c>
      <c r="X25" s="38" t="str">
        <f t="shared" ref="X25:X30" si="19">IF(ISBLANK(D25),"",$B$25)</f>
        <v/>
      </c>
      <c r="Y25" s="39" t="str">
        <f>IF($X25="","",VLOOKUP($X25,'(種目・作業用)'!$A$2:$D$31,2,FALSE))</f>
        <v/>
      </c>
      <c r="Z25" s="39" t="str">
        <f>IF($X25="","",VLOOKUP($X25,'(種目・作業用)'!$A$2:$D$31,3,FALSE))</f>
        <v/>
      </c>
      <c r="AA25" s="39" t="str">
        <f>IF($X25="","",VLOOKUP($X25,'(種目・作業用)'!$A$2:$D$31,4,FALSE))</f>
        <v/>
      </c>
      <c r="AB25" s="40" t="str">
        <f>IF(ISNUMBER(W25),IF(LEN(I25)=1,CONCATENATE(I25,K25,M25),CONCATENATE("0",K25,M25)),"")</f>
        <v/>
      </c>
      <c r="AC25" s="3" t="str">
        <f t="shared" si="5"/>
        <v/>
      </c>
      <c r="AD25" s="3" t="str">
        <f t="shared" si="2"/>
        <v/>
      </c>
      <c r="AE25" s="3" t="str">
        <f t="shared" si="6"/>
        <v/>
      </c>
      <c r="AF25" s="3" t="str">
        <f t="shared" si="3"/>
        <v/>
      </c>
      <c r="AG25" s="42" t="str">
        <f t="shared" si="7"/>
        <v/>
      </c>
      <c r="AH25" s="43" t="str">
        <f t="shared" si="8"/>
        <v/>
      </c>
      <c r="AI25" s="3" t="str">
        <f t="shared" ref="AI25:AI30" si="20">IF(ISBLANK(D25),"",IF(LEFT($B$25,1)="男",1,2))</f>
        <v/>
      </c>
      <c r="AJ25" s="3"/>
      <c r="AK25" s="3" t="str">
        <f t="shared" si="9"/>
        <v/>
      </c>
      <c r="AL25" s="3" t="str">
        <f t="shared" si="10"/>
        <v/>
      </c>
      <c r="AM25" s="1"/>
      <c r="AN25" s="1" t="str">
        <f t="shared" si="11"/>
        <v>　</v>
      </c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customFormat="1" ht="24" customHeight="1" x14ac:dyDescent="0.15">
      <c r="A26" s="163"/>
      <c r="B26" s="188"/>
      <c r="C26" s="189"/>
      <c r="D26" s="4"/>
      <c r="E26" s="79"/>
      <c r="F26" s="79"/>
      <c r="G26" s="4"/>
      <c r="H26" s="119"/>
      <c r="I26" s="193"/>
      <c r="J26" s="183"/>
      <c r="K26" s="195"/>
      <c r="L26" s="181"/>
      <c r="M26" s="177"/>
      <c r="N26" s="179"/>
      <c r="O26" s="181"/>
      <c r="P26" s="183"/>
      <c r="Q26" s="181"/>
      <c r="R26" s="185"/>
      <c r="S26" s="5"/>
      <c r="T26" s="1"/>
      <c r="U26" s="1"/>
      <c r="V26" s="1"/>
      <c r="W26" s="3" t="str">
        <f t="shared" si="18"/>
        <v/>
      </c>
      <c r="X26" s="38" t="str">
        <f t="shared" si="19"/>
        <v/>
      </c>
      <c r="Y26" s="39" t="str">
        <f>IF($X26="","",VLOOKUP($X26,'(種目・作業用)'!$A$2:$D$31,2,FALSE))</f>
        <v/>
      </c>
      <c r="Z26" s="39" t="str">
        <f>IF($X26="","",VLOOKUP($X26,'(種目・作業用)'!$A$2:$D$31,3,FALSE))</f>
        <v/>
      </c>
      <c r="AA26" s="39" t="str">
        <f>IF($X26="","",VLOOKUP($X26,'(種目・作業用)'!$A$2:$D$31,4,FALSE))</f>
        <v/>
      </c>
      <c r="AB26" s="40"/>
      <c r="AC26" s="3" t="str">
        <f t="shared" si="5"/>
        <v/>
      </c>
      <c r="AD26" s="3" t="str">
        <f t="shared" si="2"/>
        <v/>
      </c>
      <c r="AE26" s="3" t="str">
        <f t="shared" si="6"/>
        <v/>
      </c>
      <c r="AF26" s="3" t="str">
        <f t="shared" si="3"/>
        <v/>
      </c>
      <c r="AG26" s="42" t="str">
        <f t="shared" si="7"/>
        <v/>
      </c>
      <c r="AH26" s="43" t="str">
        <f t="shared" si="8"/>
        <v/>
      </c>
      <c r="AI26" s="3" t="str">
        <f t="shared" si="20"/>
        <v/>
      </c>
      <c r="AJ26" s="3"/>
      <c r="AK26" s="3" t="str">
        <f t="shared" si="9"/>
        <v/>
      </c>
      <c r="AL26" s="3" t="str">
        <f t="shared" si="10"/>
        <v/>
      </c>
      <c r="AM26" s="1"/>
      <c r="AN26" s="1" t="str">
        <f t="shared" si="11"/>
        <v>　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customFormat="1" ht="24" customHeight="1" x14ac:dyDescent="0.15">
      <c r="A27" s="163"/>
      <c r="B27" s="188"/>
      <c r="C27" s="189"/>
      <c r="D27" s="4"/>
      <c r="E27" s="79"/>
      <c r="F27" s="79"/>
      <c r="G27" s="4"/>
      <c r="H27" s="119"/>
      <c r="I27" s="193"/>
      <c r="J27" s="183"/>
      <c r="K27" s="195"/>
      <c r="L27" s="181"/>
      <c r="M27" s="177"/>
      <c r="N27" s="179"/>
      <c r="O27" s="181"/>
      <c r="P27" s="183"/>
      <c r="Q27" s="181"/>
      <c r="R27" s="185"/>
      <c r="S27" s="5"/>
      <c r="T27" s="1"/>
      <c r="U27" s="1"/>
      <c r="V27" s="1"/>
      <c r="W27" s="3" t="str">
        <f t="shared" si="18"/>
        <v/>
      </c>
      <c r="X27" s="38" t="str">
        <f t="shared" si="19"/>
        <v/>
      </c>
      <c r="Y27" s="39" t="str">
        <f>IF($X27="","",VLOOKUP($X27,'(種目・作業用)'!$A$2:$D$31,2,FALSE))</f>
        <v/>
      </c>
      <c r="Z27" s="39" t="str">
        <f>IF($X27="","",VLOOKUP($X27,'(種目・作業用)'!$A$2:$D$31,3,FALSE))</f>
        <v/>
      </c>
      <c r="AA27" s="39" t="str">
        <f>IF($X27="","",VLOOKUP($X27,'(種目・作業用)'!$A$2:$D$31,4,FALSE))</f>
        <v/>
      </c>
      <c r="AB27" s="40"/>
      <c r="AC27" s="3" t="str">
        <f t="shared" si="5"/>
        <v/>
      </c>
      <c r="AD27" s="3" t="str">
        <f t="shared" si="2"/>
        <v/>
      </c>
      <c r="AE27" s="3" t="str">
        <f t="shared" si="6"/>
        <v/>
      </c>
      <c r="AF27" s="3" t="str">
        <f t="shared" si="3"/>
        <v/>
      </c>
      <c r="AG27" s="42" t="str">
        <f t="shared" si="7"/>
        <v/>
      </c>
      <c r="AH27" s="43" t="str">
        <f t="shared" si="8"/>
        <v/>
      </c>
      <c r="AI27" s="3" t="str">
        <f t="shared" si="20"/>
        <v/>
      </c>
      <c r="AJ27" s="3"/>
      <c r="AK27" s="3" t="str">
        <f t="shared" si="9"/>
        <v/>
      </c>
      <c r="AL27" s="3" t="str">
        <f t="shared" si="10"/>
        <v/>
      </c>
      <c r="AM27" s="1"/>
      <c r="AN27" s="1" t="str">
        <f t="shared" si="11"/>
        <v>　</v>
      </c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customFormat="1" ht="24" customHeight="1" x14ac:dyDescent="0.15">
      <c r="A28" s="163"/>
      <c r="B28" s="188"/>
      <c r="C28" s="189"/>
      <c r="D28" s="4"/>
      <c r="E28" s="79"/>
      <c r="F28" s="79"/>
      <c r="G28" s="4"/>
      <c r="H28" s="119"/>
      <c r="I28" s="193"/>
      <c r="J28" s="183"/>
      <c r="K28" s="195"/>
      <c r="L28" s="181"/>
      <c r="M28" s="177"/>
      <c r="N28" s="179"/>
      <c r="O28" s="181"/>
      <c r="P28" s="183"/>
      <c r="Q28" s="181"/>
      <c r="R28" s="185"/>
      <c r="S28" s="5"/>
      <c r="T28" s="1"/>
      <c r="U28" s="1"/>
      <c r="V28" s="1"/>
      <c r="W28" s="3" t="str">
        <f t="shared" si="18"/>
        <v/>
      </c>
      <c r="X28" s="38" t="str">
        <f t="shared" si="19"/>
        <v/>
      </c>
      <c r="Y28" s="39" t="str">
        <f>IF($X28="","",VLOOKUP($X28,'(種目・作業用)'!$A$2:$D$31,2,FALSE))</f>
        <v/>
      </c>
      <c r="Z28" s="39" t="str">
        <f>IF($X28="","",VLOOKUP($X28,'(種目・作業用)'!$A$2:$D$31,3,FALSE))</f>
        <v/>
      </c>
      <c r="AA28" s="39" t="str">
        <f>IF($X28="","",VLOOKUP($X28,'(種目・作業用)'!$A$2:$D$31,4,FALSE))</f>
        <v/>
      </c>
      <c r="AB28" s="40"/>
      <c r="AC28" s="3" t="str">
        <f t="shared" si="5"/>
        <v/>
      </c>
      <c r="AD28" s="3" t="str">
        <f t="shared" si="2"/>
        <v/>
      </c>
      <c r="AE28" s="3" t="str">
        <f t="shared" si="6"/>
        <v/>
      </c>
      <c r="AF28" s="3" t="str">
        <f t="shared" si="3"/>
        <v/>
      </c>
      <c r="AG28" s="42" t="str">
        <f t="shared" si="7"/>
        <v/>
      </c>
      <c r="AH28" s="43" t="str">
        <f t="shared" si="8"/>
        <v/>
      </c>
      <c r="AI28" s="3" t="str">
        <f t="shared" si="20"/>
        <v/>
      </c>
      <c r="AJ28" s="3"/>
      <c r="AK28" s="3" t="str">
        <f t="shared" si="9"/>
        <v/>
      </c>
      <c r="AL28" s="3" t="str">
        <f t="shared" si="10"/>
        <v/>
      </c>
      <c r="AM28" s="1"/>
      <c r="AN28" s="1" t="str">
        <f t="shared" si="11"/>
        <v>　</v>
      </c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customFormat="1" ht="24" customHeight="1" x14ac:dyDescent="0.15">
      <c r="A29" s="163"/>
      <c r="B29" s="188"/>
      <c r="C29" s="189"/>
      <c r="D29" s="4"/>
      <c r="E29" s="79"/>
      <c r="F29" s="79"/>
      <c r="G29" s="4"/>
      <c r="H29" s="119"/>
      <c r="I29" s="193"/>
      <c r="J29" s="183"/>
      <c r="K29" s="195"/>
      <c r="L29" s="181"/>
      <c r="M29" s="177"/>
      <c r="N29" s="179"/>
      <c r="O29" s="181"/>
      <c r="P29" s="183"/>
      <c r="Q29" s="181"/>
      <c r="R29" s="185"/>
      <c r="S29" s="5"/>
      <c r="T29" s="1"/>
      <c r="U29" s="1"/>
      <c r="V29" s="1"/>
      <c r="W29" s="3" t="str">
        <f t="shared" si="18"/>
        <v/>
      </c>
      <c r="X29" s="38" t="str">
        <f t="shared" si="19"/>
        <v/>
      </c>
      <c r="Y29" s="39" t="str">
        <f>IF($X29="","",VLOOKUP($X29,'(種目・作業用)'!$A$2:$D$31,2,FALSE))</f>
        <v/>
      </c>
      <c r="Z29" s="39" t="str">
        <f>IF($X29="","",VLOOKUP($X29,'(種目・作業用)'!$A$2:$D$31,3,FALSE))</f>
        <v/>
      </c>
      <c r="AA29" s="39" t="str">
        <f>IF($X29="","",VLOOKUP($X29,'(種目・作業用)'!$A$2:$D$31,4,FALSE))</f>
        <v/>
      </c>
      <c r="AB29" s="40"/>
      <c r="AC29" s="3" t="str">
        <f t="shared" si="5"/>
        <v/>
      </c>
      <c r="AD29" s="3" t="str">
        <f t="shared" si="2"/>
        <v/>
      </c>
      <c r="AE29" s="3" t="str">
        <f t="shared" si="6"/>
        <v/>
      </c>
      <c r="AF29" s="3" t="str">
        <f t="shared" si="3"/>
        <v/>
      </c>
      <c r="AG29" s="42" t="str">
        <f t="shared" si="7"/>
        <v/>
      </c>
      <c r="AH29" s="43" t="str">
        <f t="shared" si="8"/>
        <v/>
      </c>
      <c r="AI29" s="3" t="str">
        <f t="shared" si="20"/>
        <v/>
      </c>
      <c r="AJ29" s="3"/>
      <c r="AK29" s="3" t="str">
        <f t="shared" si="9"/>
        <v/>
      </c>
      <c r="AL29" s="3" t="str">
        <f t="shared" si="10"/>
        <v/>
      </c>
      <c r="AM29" s="1"/>
      <c r="AN29" s="1" t="str">
        <f t="shared" si="11"/>
        <v>　</v>
      </c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customFormat="1" ht="24" customHeight="1" x14ac:dyDescent="0.15">
      <c r="A30" s="164"/>
      <c r="B30" s="190"/>
      <c r="C30" s="191"/>
      <c r="D30" s="25"/>
      <c r="E30" s="64"/>
      <c r="F30" s="64"/>
      <c r="G30" s="25"/>
      <c r="H30" s="122"/>
      <c r="I30" s="203"/>
      <c r="J30" s="204"/>
      <c r="K30" s="205"/>
      <c r="L30" s="206"/>
      <c r="M30" s="207"/>
      <c r="N30" s="179"/>
      <c r="O30" s="181"/>
      <c r="P30" s="183"/>
      <c r="Q30" s="181"/>
      <c r="R30" s="185"/>
      <c r="S30" s="26"/>
      <c r="T30" s="1"/>
      <c r="U30" s="1"/>
      <c r="V30" s="1"/>
      <c r="W30" s="3" t="str">
        <f t="shared" si="18"/>
        <v/>
      </c>
      <c r="X30" s="38" t="str">
        <f t="shared" si="19"/>
        <v/>
      </c>
      <c r="Y30" s="39" t="str">
        <f>IF($X30="","",VLOOKUP($X30,'(種目・作業用)'!$A$2:$D$31,2,FALSE))</f>
        <v/>
      </c>
      <c r="Z30" s="39" t="str">
        <f>IF($X30="","",VLOOKUP($X30,'(種目・作業用)'!$A$2:$D$31,3,FALSE))</f>
        <v/>
      </c>
      <c r="AA30" s="39" t="str">
        <f>IF($X30="","",VLOOKUP($X30,'(種目・作業用)'!$A$2:$D$31,4,FALSE))</f>
        <v/>
      </c>
      <c r="AB30" s="40"/>
      <c r="AC30" s="3" t="str">
        <f t="shared" si="5"/>
        <v/>
      </c>
      <c r="AD30" s="3" t="str">
        <f t="shared" si="2"/>
        <v/>
      </c>
      <c r="AE30" s="3" t="str">
        <f t="shared" si="6"/>
        <v/>
      </c>
      <c r="AF30" s="3" t="str">
        <f t="shared" si="3"/>
        <v/>
      </c>
      <c r="AG30" s="42" t="str">
        <f t="shared" si="7"/>
        <v/>
      </c>
      <c r="AH30" s="43" t="str">
        <f t="shared" si="8"/>
        <v/>
      </c>
      <c r="AI30" s="3" t="str">
        <f t="shared" si="20"/>
        <v/>
      </c>
      <c r="AJ30" s="3"/>
      <c r="AK30" s="3" t="str">
        <f t="shared" si="9"/>
        <v/>
      </c>
      <c r="AL30" s="3" t="str">
        <f t="shared" si="10"/>
        <v/>
      </c>
      <c r="AM30" s="1"/>
      <c r="AN30" s="1" t="str">
        <f t="shared" si="11"/>
        <v>　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x14ac:dyDescent="0.15">
      <c r="W31" s="1"/>
      <c r="X31" s="20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115" x14ac:dyDescent="0.15">
      <c r="W32" s="1"/>
      <c r="X32" s="20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3:40" x14ac:dyDescent="0.15">
      <c r="W33" s="1"/>
      <c r="X33" s="2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3:40" x14ac:dyDescent="0.15">
      <c r="W34" s="1"/>
      <c r="X34" s="2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3:40" x14ac:dyDescent="0.15">
      <c r="W35" s="1"/>
      <c r="X35" s="2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3:40" x14ac:dyDescent="0.15">
      <c r="W36" s="1"/>
      <c r="X36" s="2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3:40" x14ac:dyDescent="0.15">
      <c r="W37" s="1"/>
      <c r="X37" s="20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23:40" x14ac:dyDescent="0.15">
      <c r="W38" s="1"/>
      <c r="X38" s="20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23:40" x14ac:dyDescent="0.15">
      <c r="W39" s="1"/>
      <c r="X39" s="20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23:40" x14ac:dyDescent="0.15">
      <c r="W40" s="1"/>
      <c r="X40" s="2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23:40" x14ac:dyDescent="0.15">
      <c r="W41" s="1"/>
      <c r="X41" s="20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23:40" x14ac:dyDescent="0.15">
      <c r="W42" s="1"/>
      <c r="X42" s="20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3:40" x14ac:dyDescent="0.15">
      <c r="W43" s="1"/>
      <c r="X43" s="20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23:40" x14ac:dyDescent="0.15">
      <c r="W44" s="1"/>
      <c r="X44" s="20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23:40" x14ac:dyDescent="0.15">
      <c r="W45" s="1"/>
      <c r="X45" s="20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23:40" x14ac:dyDescent="0.15">
      <c r="W46" s="1"/>
      <c r="X46" s="20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23:40" x14ac:dyDescent="0.15">
      <c r="W47" s="1"/>
      <c r="X47" s="20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23:40" x14ac:dyDescent="0.15">
      <c r="W48" s="1"/>
      <c r="X48" s="20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23:40" x14ac:dyDescent="0.15">
      <c r="W49" s="1"/>
      <c r="X49" s="20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23:40" x14ac:dyDescent="0.15">
      <c r="W50" s="1"/>
      <c r="X50" s="20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23:40" x14ac:dyDescent="0.15">
      <c r="W51" s="1"/>
      <c r="X51" s="20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3:40" x14ac:dyDescent="0.15">
      <c r="W52" s="1"/>
      <c r="X52" s="2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23:40" x14ac:dyDescent="0.15">
      <c r="W53" s="1"/>
      <c r="X53" s="20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3:40" x14ac:dyDescent="0.15">
      <c r="W54" s="1"/>
      <c r="X54" s="20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3:40" x14ac:dyDescent="0.15">
      <c r="W55" s="1"/>
      <c r="X55" s="20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3:40" x14ac:dyDescent="0.15">
      <c r="W56" s="1"/>
      <c r="X56" s="20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3:40" x14ac:dyDescent="0.15">
      <c r="W57" s="1"/>
      <c r="X57" s="20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3:40" x14ac:dyDescent="0.15">
      <c r="W58" s="1"/>
      <c r="X58" s="20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3:40" x14ac:dyDescent="0.15">
      <c r="W59" s="1"/>
      <c r="X59" s="20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3:40" x14ac:dyDescent="0.15">
      <c r="W60" s="1"/>
      <c r="X60" s="2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3:40" x14ac:dyDescent="0.15">
      <c r="W61" s="1"/>
      <c r="X61" s="20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23:40" x14ac:dyDescent="0.15">
      <c r="W62" s="1"/>
      <c r="X62" s="20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3:40" x14ac:dyDescent="0.15">
      <c r="W63" s="1"/>
      <c r="X63" s="20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3:40" x14ac:dyDescent="0.15">
      <c r="W64" s="1"/>
      <c r="X64" s="20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3:40" x14ac:dyDescent="0.15">
      <c r="W65" s="1"/>
      <c r="X65" s="20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3:40" x14ac:dyDescent="0.15">
      <c r="W66" s="1"/>
      <c r="X66" s="20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3:40" x14ac:dyDescent="0.15">
      <c r="W67" s="1"/>
      <c r="X67" s="20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3:40" x14ac:dyDescent="0.15">
      <c r="W68" s="1"/>
      <c r="X68" s="20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3:40" x14ac:dyDescent="0.15">
      <c r="W69" s="1"/>
      <c r="X69" s="20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3:40" s="1" customFormat="1" ht="12" x14ac:dyDescent="0.15">
      <c r="C70" s="1" t="s">
        <v>5</v>
      </c>
      <c r="G70" s="1" t="s">
        <v>3</v>
      </c>
      <c r="W70" s="1" t="s">
        <v>148</v>
      </c>
      <c r="X70" s="20"/>
      <c r="AG70" s="1" t="s">
        <v>144</v>
      </c>
      <c r="AL70" s="1" t="s">
        <v>191</v>
      </c>
      <c r="AM70" s="2" t="s">
        <v>195</v>
      </c>
    </row>
    <row r="71" spans="3:40" s="1" customFormat="1" ht="12" x14ac:dyDescent="0.15">
      <c r="C71" s="1" t="s">
        <v>297</v>
      </c>
      <c r="G71" s="24">
        <v>1</v>
      </c>
      <c r="H71" s="24"/>
      <c r="N71" s="24"/>
      <c r="O71" s="24"/>
      <c r="P71" s="24"/>
      <c r="Q71" s="24"/>
      <c r="R71" s="24"/>
      <c r="W71" s="1" t="s">
        <v>149</v>
      </c>
      <c r="X71" s="20">
        <v>100000000</v>
      </c>
      <c r="AG71" s="1" t="s">
        <v>145</v>
      </c>
      <c r="AL71" s="1" t="s">
        <v>196</v>
      </c>
      <c r="AM71" s="2" t="s">
        <v>171</v>
      </c>
    </row>
    <row r="72" spans="3:40" s="1" customFormat="1" ht="12" x14ac:dyDescent="0.15">
      <c r="C72" s="1" t="s">
        <v>327</v>
      </c>
      <c r="G72" s="24">
        <v>2</v>
      </c>
      <c r="H72" s="24"/>
      <c r="N72" s="24"/>
      <c r="O72" s="24"/>
      <c r="P72" s="24"/>
      <c r="Q72" s="24"/>
      <c r="R72" s="24"/>
      <c r="W72" s="1" t="s">
        <v>150</v>
      </c>
      <c r="X72" s="20">
        <v>110000000</v>
      </c>
      <c r="AG72" s="1" t="s">
        <v>147</v>
      </c>
      <c r="AL72" s="1" t="s">
        <v>197</v>
      </c>
      <c r="AM72" s="2" t="s">
        <v>172</v>
      </c>
    </row>
    <row r="73" spans="3:40" s="1" customFormat="1" ht="12" x14ac:dyDescent="0.15">
      <c r="C73" s="1" t="s">
        <v>316</v>
      </c>
      <c r="G73" s="24">
        <v>3</v>
      </c>
      <c r="H73" s="24"/>
      <c r="N73" s="24"/>
      <c r="O73" s="24"/>
      <c r="P73" s="24"/>
      <c r="Q73" s="24"/>
      <c r="R73" s="24"/>
      <c r="W73" s="1" t="s">
        <v>151</v>
      </c>
      <c r="X73" s="20">
        <v>120000000</v>
      </c>
      <c r="AG73" s="1" t="s">
        <v>146</v>
      </c>
      <c r="AL73" s="1" t="s">
        <v>198</v>
      </c>
      <c r="AM73" s="2" t="s">
        <v>173</v>
      </c>
    </row>
    <row r="74" spans="3:40" s="1" customFormat="1" ht="12" x14ac:dyDescent="0.15">
      <c r="C74" s="1" t="s">
        <v>326</v>
      </c>
      <c r="G74" s="24">
        <v>4</v>
      </c>
      <c r="H74" s="24"/>
      <c r="N74" s="24"/>
      <c r="O74" s="24"/>
      <c r="P74" s="24"/>
      <c r="Q74" s="24"/>
      <c r="R74" s="24"/>
      <c r="W74" s="1" t="s">
        <v>152</v>
      </c>
      <c r="X74" s="20">
        <v>130000000</v>
      </c>
      <c r="AL74" s="1" t="s">
        <v>199</v>
      </c>
      <c r="AM74" s="2" t="s">
        <v>174</v>
      </c>
    </row>
    <row r="75" spans="3:40" s="1" customFormat="1" ht="12" x14ac:dyDescent="0.15">
      <c r="G75" s="24"/>
      <c r="H75" s="24"/>
      <c r="N75" s="24"/>
      <c r="O75" s="24"/>
      <c r="P75" s="24"/>
      <c r="Q75" s="24"/>
      <c r="R75" s="24"/>
      <c r="W75" s="1" t="s">
        <v>153</v>
      </c>
      <c r="X75" s="20">
        <v>140000000</v>
      </c>
      <c r="AL75" s="1" t="s">
        <v>200</v>
      </c>
      <c r="AM75" s="2" t="s">
        <v>175</v>
      </c>
    </row>
    <row r="76" spans="3:40" s="1" customFormat="1" ht="12" x14ac:dyDescent="0.15">
      <c r="G76" s="24"/>
      <c r="H76" s="24"/>
      <c r="N76" s="24"/>
      <c r="O76" s="24"/>
      <c r="P76" s="24"/>
      <c r="Q76" s="24"/>
      <c r="R76" s="24"/>
      <c r="W76" s="1" t="s">
        <v>154</v>
      </c>
      <c r="X76" s="20">
        <v>200000000</v>
      </c>
      <c r="AL76" s="1" t="s">
        <v>201</v>
      </c>
      <c r="AM76" s="2" t="s">
        <v>176</v>
      </c>
    </row>
    <row r="77" spans="3:40" s="1" customFormat="1" ht="12" x14ac:dyDescent="0.15">
      <c r="G77" s="24"/>
      <c r="H77" s="24"/>
      <c r="N77" s="24"/>
      <c r="O77" s="24"/>
      <c r="P77" s="24"/>
      <c r="Q77" s="24"/>
      <c r="R77" s="24"/>
      <c r="W77" s="1" t="s">
        <v>155</v>
      </c>
      <c r="X77" s="20">
        <v>210000000</v>
      </c>
      <c r="AL77" s="1" t="s">
        <v>202</v>
      </c>
      <c r="AM77" s="2" t="s">
        <v>177</v>
      </c>
    </row>
    <row r="78" spans="3:40" s="1" customFormat="1" ht="12" x14ac:dyDescent="0.15">
      <c r="G78" s="24"/>
      <c r="H78" s="24"/>
      <c r="N78" s="24"/>
      <c r="O78" s="24"/>
      <c r="P78" s="24"/>
      <c r="Q78" s="24"/>
      <c r="R78" s="24"/>
      <c r="W78" s="1" t="s">
        <v>156</v>
      </c>
      <c r="X78" s="20">
        <v>220000000</v>
      </c>
      <c r="AL78" s="1" t="s">
        <v>203</v>
      </c>
      <c r="AM78" s="2" t="s">
        <v>178</v>
      </c>
    </row>
    <row r="79" spans="3:40" s="1" customFormat="1" ht="12" x14ac:dyDescent="0.15">
      <c r="G79" s="24"/>
      <c r="H79" s="24"/>
      <c r="N79" s="24"/>
      <c r="O79" s="24"/>
      <c r="P79" s="24"/>
      <c r="Q79" s="24"/>
      <c r="R79" s="24"/>
      <c r="W79" s="1" t="s">
        <v>157</v>
      </c>
      <c r="X79" s="20">
        <v>230000000</v>
      </c>
      <c r="AL79" s="1" t="s">
        <v>204</v>
      </c>
      <c r="AM79" s="2">
        <v>10</v>
      </c>
    </row>
    <row r="80" spans="3:40" s="1" customFormat="1" ht="12" x14ac:dyDescent="0.15">
      <c r="G80" s="24"/>
      <c r="H80" s="24"/>
      <c r="N80" s="24"/>
      <c r="O80" s="24"/>
      <c r="P80" s="24"/>
      <c r="Q80" s="24"/>
      <c r="R80" s="24"/>
      <c r="W80" s="1" t="s">
        <v>158</v>
      </c>
      <c r="X80" s="20">
        <v>240000000</v>
      </c>
      <c r="AL80" s="1" t="s">
        <v>205</v>
      </c>
      <c r="AM80" s="2">
        <v>11</v>
      </c>
    </row>
    <row r="81" spans="1:115" s="1" customFormat="1" x14ac:dyDescent="0.15">
      <c r="C81" s="6"/>
      <c r="G81" s="24"/>
      <c r="H81" s="24"/>
      <c r="N81" s="24"/>
      <c r="O81" s="24"/>
      <c r="P81" s="24"/>
      <c r="Q81" s="24"/>
      <c r="R81" s="24"/>
      <c r="X81" s="20"/>
      <c r="AL81" s="1" t="s">
        <v>206</v>
      </c>
      <c r="AM81" s="2">
        <v>12</v>
      </c>
    </row>
    <row r="82" spans="1:115" s="6" customFormat="1" x14ac:dyDescent="0.15">
      <c r="G82" s="24"/>
      <c r="H82" s="24"/>
      <c r="N82" s="24"/>
      <c r="O82" s="24"/>
      <c r="P82" s="24"/>
      <c r="Q82" s="24"/>
      <c r="R82" s="24"/>
      <c r="T82" s="1"/>
      <c r="U82" s="1"/>
      <c r="V82" s="1"/>
      <c r="W82" s="1"/>
      <c r="X82" s="20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 t="s">
        <v>207</v>
      </c>
      <c r="AM82" s="2">
        <v>13</v>
      </c>
      <c r="AN82" s="1"/>
    </row>
    <row r="83" spans="1:115" s="6" customFormat="1" x14ac:dyDescent="0.15">
      <c r="G83" s="24"/>
      <c r="H83" s="24"/>
      <c r="N83" s="24"/>
      <c r="O83" s="24"/>
      <c r="P83" s="24"/>
      <c r="Q83" s="24"/>
      <c r="R83" s="24"/>
      <c r="T83" s="1"/>
      <c r="U83" s="1"/>
      <c r="V83" s="1"/>
      <c r="W83" s="1"/>
      <c r="X83" s="20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 t="s">
        <v>192</v>
      </c>
      <c r="AM83" s="2">
        <v>14</v>
      </c>
      <c r="AN83" s="1"/>
    </row>
    <row r="84" spans="1:115" customFormat="1" x14ac:dyDescent="0.15">
      <c r="A84" s="7"/>
      <c r="B84" s="7"/>
      <c r="C84" s="6"/>
      <c r="D84" s="7"/>
      <c r="E84" s="7"/>
      <c r="F84" s="7"/>
      <c r="G84" s="24"/>
      <c r="H84" s="24"/>
      <c r="I84" s="7"/>
      <c r="J84" s="7"/>
      <c r="K84" s="7"/>
      <c r="L84" s="7"/>
      <c r="M84" s="7"/>
      <c r="N84" s="24"/>
      <c r="O84" s="24"/>
      <c r="P84" s="24"/>
      <c r="Q84" s="24"/>
      <c r="R84" s="24"/>
      <c r="S84" s="7"/>
      <c r="T84" s="1"/>
      <c r="U84" s="1"/>
      <c r="V84" s="1"/>
      <c r="W84" s="1"/>
      <c r="X84" s="20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 t="s">
        <v>208</v>
      </c>
      <c r="AM84" s="2">
        <v>15</v>
      </c>
      <c r="AN84" s="1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customFormat="1" x14ac:dyDescent="0.15">
      <c r="A85" s="7"/>
      <c r="B85" s="7"/>
      <c r="C85" s="6"/>
      <c r="D85" s="7"/>
      <c r="E85" s="7"/>
      <c r="F85" s="7"/>
      <c r="G85" s="24"/>
      <c r="H85" s="24"/>
      <c r="I85" s="7"/>
      <c r="J85" s="7"/>
      <c r="K85" s="7"/>
      <c r="L85" s="7"/>
      <c r="M85" s="7"/>
      <c r="N85" s="24"/>
      <c r="O85" s="24"/>
      <c r="P85" s="24"/>
      <c r="Q85" s="24"/>
      <c r="R85" s="24"/>
      <c r="S85" s="7"/>
      <c r="T85" s="1"/>
      <c r="U85" s="1"/>
      <c r="V85" s="1"/>
      <c r="W85" s="1"/>
      <c r="X85" s="20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 t="s">
        <v>209</v>
      </c>
      <c r="AM85" s="2">
        <v>16</v>
      </c>
      <c r="AN85" s="1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customFormat="1" x14ac:dyDescent="0.15">
      <c r="A86" s="7"/>
      <c r="B86" s="7"/>
      <c r="C86" s="6"/>
      <c r="D86" s="7"/>
      <c r="E86" s="7"/>
      <c r="F86" s="7"/>
      <c r="G86" s="24"/>
      <c r="H86" s="24"/>
      <c r="I86" s="7"/>
      <c r="J86" s="7"/>
      <c r="K86" s="7"/>
      <c r="L86" s="7"/>
      <c r="M86" s="7"/>
      <c r="N86" s="24"/>
      <c r="O86" s="24"/>
      <c r="P86" s="24"/>
      <c r="Q86" s="24"/>
      <c r="R86" s="24"/>
      <c r="S86" s="7"/>
      <c r="T86" s="1"/>
      <c r="U86" s="1"/>
      <c r="V86" s="1"/>
      <c r="W86" s="1"/>
      <c r="X86" s="20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210</v>
      </c>
      <c r="AM86" s="2">
        <v>17</v>
      </c>
      <c r="AN86" s="1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customFormat="1" x14ac:dyDescent="0.15">
      <c r="A87" s="7"/>
      <c r="B87" s="7"/>
      <c r="C87" s="6"/>
      <c r="D87" s="7"/>
      <c r="E87" s="7"/>
      <c r="F87" s="7"/>
      <c r="G87" s="24"/>
      <c r="H87" s="24"/>
      <c r="I87" s="7"/>
      <c r="J87" s="7"/>
      <c r="K87" s="7"/>
      <c r="L87" s="7"/>
      <c r="M87" s="7"/>
      <c r="N87" s="24"/>
      <c r="O87" s="24"/>
      <c r="P87" s="24"/>
      <c r="Q87" s="24"/>
      <c r="R87" s="24"/>
      <c r="S87" s="7"/>
      <c r="T87" s="1"/>
      <c r="U87" s="1"/>
      <c r="V87" s="1"/>
      <c r="W87" s="1"/>
      <c r="X87" s="20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 t="s">
        <v>211</v>
      </c>
      <c r="AM87" s="2">
        <v>18</v>
      </c>
      <c r="AN87" s="1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customFormat="1" x14ac:dyDescent="0.15">
      <c r="A88" s="7"/>
      <c r="B88" s="7"/>
      <c r="C88" s="6"/>
      <c r="D88" s="7"/>
      <c r="E88" s="7"/>
      <c r="F88" s="7"/>
      <c r="G88" s="24"/>
      <c r="H88" s="24"/>
      <c r="I88" s="7"/>
      <c r="J88" s="7"/>
      <c r="K88" s="7"/>
      <c r="L88" s="7"/>
      <c r="M88" s="7"/>
      <c r="N88" s="24"/>
      <c r="O88" s="24"/>
      <c r="P88" s="24"/>
      <c r="Q88" s="24"/>
      <c r="R88" s="24"/>
      <c r="S88" s="7"/>
      <c r="T88" s="1"/>
      <c r="U88" s="1"/>
      <c r="V88" s="1"/>
      <c r="W88" s="1"/>
      <c r="X88" s="20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 t="s">
        <v>212</v>
      </c>
      <c r="AM88" s="2">
        <v>19</v>
      </c>
      <c r="AN88" s="1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customFormat="1" x14ac:dyDescent="0.15">
      <c r="A89" s="7"/>
      <c r="B89" s="7"/>
      <c r="C89" s="6"/>
      <c r="D89" s="7"/>
      <c r="E89" s="7"/>
      <c r="F89" s="7"/>
      <c r="I89" s="7"/>
      <c r="J89" s="7"/>
      <c r="K89" s="7"/>
      <c r="L89" s="7"/>
      <c r="M89" s="7"/>
      <c r="S89" s="7"/>
      <c r="T89" s="1"/>
      <c r="U89" s="1"/>
      <c r="V89" s="1"/>
      <c r="W89" s="1"/>
      <c r="X89" s="20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213</v>
      </c>
      <c r="AM89" s="2">
        <v>20</v>
      </c>
      <c r="AN89" s="1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customFormat="1" x14ac:dyDescent="0.15">
      <c r="A90" s="7"/>
      <c r="B90" s="7"/>
      <c r="C90" s="6"/>
      <c r="D90" s="7"/>
      <c r="E90" s="7"/>
      <c r="F90" s="7"/>
      <c r="I90" s="7"/>
      <c r="J90" s="7"/>
      <c r="K90" s="7"/>
      <c r="L90" s="7"/>
      <c r="M90" s="7"/>
      <c r="S90" s="7"/>
      <c r="T90" s="1"/>
      <c r="U90" s="1"/>
      <c r="V90" s="1"/>
      <c r="W90" s="1"/>
      <c r="X90" s="20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 t="s">
        <v>214</v>
      </c>
      <c r="AM90" s="2">
        <v>21</v>
      </c>
      <c r="AN90" s="1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customFormat="1" x14ac:dyDescent="0.15">
      <c r="A91" s="7"/>
      <c r="B91" s="7"/>
      <c r="C91" s="6"/>
      <c r="D91" s="7"/>
      <c r="E91" s="7"/>
      <c r="F91" s="7"/>
      <c r="I91" s="7"/>
      <c r="J91" s="7"/>
      <c r="K91" s="7"/>
      <c r="L91" s="7"/>
      <c r="M91" s="7"/>
      <c r="S91" s="7"/>
      <c r="T91" s="1"/>
      <c r="U91" s="1"/>
      <c r="V91" s="1"/>
      <c r="W91" s="1"/>
      <c r="X91" s="20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 t="s">
        <v>215</v>
      </c>
      <c r="AM91" s="2">
        <v>22</v>
      </c>
      <c r="AN91" s="1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customFormat="1" x14ac:dyDescent="0.15">
      <c r="A92" s="7"/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1"/>
      <c r="U92" s="1"/>
      <c r="V92" s="1"/>
      <c r="W92" s="1"/>
      <c r="X92" s="20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 t="s">
        <v>216</v>
      </c>
      <c r="AM92" s="2">
        <v>23</v>
      </c>
      <c r="AN92" s="1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customFormat="1" x14ac:dyDescent="0.15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1"/>
      <c r="U93" s="1"/>
      <c r="V93" s="1"/>
      <c r="W93" s="1"/>
      <c r="X93" s="20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 t="s">
        <v>217</v>
      </c>
      <c r="AM93" s="2">
        <v>24</v>
      </c>
      <c r="AN93" s="1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customFormat="1" x14ac:dyDescent="0.15">
      <c r="A94" s="7"/>
      <c r="B94" s="7"/>
      <c r="D94" s="7"/>
      <c r="E94" s="34" t="s">
        <v>109</v>
      </c>
      <c r="F94" s="34" t="s">
        <v>110</v>
      </c>
      <c r="G94" s="35" t="s">
        <v>108</v>
      </c>
      <c r="H94" s="35"/>
      <c r="I94" s="7"/>
      <c r="J94" s="1" t="s">
        <v>147</v>
      </c>
      <c r="K94" s="7"/>
      <c r="L94" s="7"/>
      <c r="M94" s="7"/>
      <c r="N94" s="35"/>
      <c r="O94" s="35"/>
      <c r="P94" s="35"/>
      <c r="Q94" s="35"/>
      <c r="R94" s="35"/>
      <c r="S94" s="36"/>
      <c r="U94" s="1"/>
      <c r="V94" s="1"/>
      <c r="W94" s="1"/>
      <c r="X94" s="20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 t="s">
        <v>218</v>
      </c>
      <c r="AM94" s="2">
        <v>25</v>
      </c>
      <c r="AN94" s="1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customFormat="1" x14ac:dyDescent="0.15">
      <c r="A95" s="7"/>
      <c r="B95" s="7"/>
      <c r="D95" s="7"/>
      <c r="E95" s="34" t="s">
        <v>386</v>
      </c>
      <c r="F95" s="34" t="s">
        <v>23</v>
      </c>
      <c r="G95" s="35" t="s">
        <v>22</v>
      </c>
      <c r="H95" s="35"/>
      <c r="I95" s="7"/>
      <c r="J95" s="1" t="s">
        <v>147</v>
      </c>
      <c r="K95" s="7"/>
      <c r="L95" s="7"/>
      <c r="M95" s="7"/>
      <c r="N95" s="35"/>
      <c r="O95" s="35"/>
      <c r="P95" s="35"/>
      <c r="Q95" s="35"/>
      <c r="R95" s="35"/>
      <c r="S95" s="36"/>
      <c r="U95" s="1"/>
      <c r="V95" s="1"/>
      <c r="W95" s="1"/>
      <c r="X95" s="20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 t="s">
        <v>219</v>
      </c>
      <c r="AM95" s="2">
        <v>26</v>
      </c>
      <c r="AN95" s="1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customFormat="1" x14ac:dyDescent="0.15">
      <c r="A96" s="7"/>
      <c r="B96" s="7"/>
      <c r="D96" s="7"/>
      <c r="E96" s="34" t="s">
        <v>387</v>
      </c>
      <c r="F96" s="34" t="s">
        <v>25</v>
      </c>
      <c r="G96" s="35" t="s">
        <v>24</v>
      </c>
      <c r="H96" s="35"/>
      <c r="I96" s="7"/>
      <c r="J96" s="1" t="s">
        <v>147</v>
      </c>
      <c r="K96" s="7"/>
      <c r="L96" s="7"/>
      <c r="M96" s="7"/>
      <c r="N96" s="35"/>
      <c r="O96" s="35"/>
      <c r="P96" s="35"/>
      <c r="Q96" s="35"/>
      <c r="R96" s="35"/>
      <c r="S96" s="36"/>
      <c r="U96" s="1"/>
      <c r="V96" s="1"/>
      <c r="W96" s="1"/>
      <c r="X96" s="20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 t="s">
        <v>220</v>
      </c>
      <c r="AM96" s="2">
        <v>27</v>
      </c>
      <c r="AN96" s="1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customFormat="1" x14ac:dyDescent="0.15">
      <c r="A97" s="7"/>
      <c r="B97" s="7"/>
      <c r="D97" s="7"/>
      <c r="E97" s="34" t="s">
        <v>388</v>
      </c>
      <c r="F97" s="34" t="s">
        <v>130</v>
      </c>
      <c r="G97" s="35" t="s">
        <v>129</v>
      </c>
      <c r="H97" s="35"/>
      <c r="I97" s="7"/>
      <c r="J97" s="1" t="s">
        <v>147</v>
      </c>
      <c r="K97" s="7"/>
      <c r="L97" s="7"/>
      <c r="M97" s="7"/>
      <c r="N97" s="35"/>
      <c r="O97" s="35"/>
      <c r="P97" s="35"/>
      <c r="Q97" s="35"/>
      <c r="R97" s="35"/>
      <c r="S97" s="36"/>
      <c r="U97" s="1"/>
      <c r="V97" s="1"/>
      <c r="W97" s="1"/>
      <c r="X97" s="20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 t="s">
        <v>221</v>
      </c>
      <c r="AM97" s="2">
        <v>28</v>
      </c>
      <c r="AN97" s="1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customFormat="1" x14ac:dyDescent="0.15">
      <c r="A98" s="7"/>
      <c r="B98" s="7"/>
      <c r="D98" s="7"/>
      <c r="E98" s="34" t="s">
        <v>389</v>
      </c>
      <c r="F98" s="34" t="s">
        <v>132</v>
      </c>
      <c r="G98" s="35" t="s">
        <v>131</v>
      </c>
      <c r="H98" s="35"/>
      <c r="I98" s="7"/>
      <c r="J98" s="1" t="s">
        <v>147</v>
      </c>
      <c r="K98" s="7"/>
      <c r="L98" s="7"/>
      <c r="M98" s="7"/>
      <c r="N98" s="35"/>
      <c r="O98" s="35"/>
      <c r="P98" s="35"/>
      <c r="Q98" s="35"/>
      <c r="R98" s="35"/>
      <c r="S98" s="36"/>
      <c r="U98" s="1"/>
      <c r="V98" s="1"/>
      <c r="W98" s="1"/>
      <c r="X98" s="20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 t="s">
        <v>222</v>
      </c>
      <c r="AM98" s="2">
        <v>29</v>
      </c>
      <c r="AN98" s="1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customFormat="1" x14ac:dyDescent="0.15">
      <c r="A99" s="7"/>
      <c r="B99" s="7"/>
      <c r="D99" s="7"/>
      <c r="E99" s="34" t="s">
        <v>390</v>
      </c>
      <c r="F99" s="34" t="s">
        <v>27</v>
      </c>
      <c r="G99" s="35" t="s">
        <v>26</v>
      </c>
      <c r="H99" s="35"/>
      <c r="I99" s="7"/>
      <c r="J99" s="1" t="s">
        <v>147</v>
      </c>
      <c r="K99" s="7"/>
      <c r="L99" s="7"/>
      <c r="M99" s="7"/>
      <c r="N99" s="35"/>
      <c r="O99" s="35"/>
      <c r="P99" s="35"/>
      <c r="Q99" s="35"/>
      <c r="R99" s="35"/>
      <c r="S99" s="36"/>
      <c r="U99" s="1"/>
      <c r="V99" s="1"/>
      <c r="W99" s="1"/>
      <c r="X99" s="20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 t="s">
        <v>193</v>
      </c>
      <c r="AM99" s="2">
        <v>30</v>
      </c>
      <c r="AN99" s="1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customFormat="1" x14ac:dyDescent="0.15">
      <c r="A100" s="7"/>
      <c r="B100" s="7"/>
      <c r="D100" s="7"/>
      <c r="E100" s="34" t="s">
        <v>391</v>
      </c>
      <c r="F100" s="34" t="s">
        <v>29</v>
      </c>
      <c r="G100" s="35" t="s">
        <v>28</v>
      </c>
      <c r="H100" s="35"/>
      <c r="I100" s="7"/>
      <c r="J100" s="1" t="s">
        <v>147</v>
      </c>
      <c r="K100" s="7"/>
      <c r="L100" s="7"/>
      <c r="M100" s="7"/>
      <c r="N100" s="35"/>
      <c r="O100" s="35"/>
      <c r="P100" s="35"/>
      <c r="Q100" s="35"/>
      <c r="R100" s="35"/>
      <c r="S100" s="36"/>
      <c r="U100" s="1"/>
      <c r="V100" s="1"/>
      <c r="W100" s="1"/>
      <c r="X100" s="20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 t="s">
        <v>223</v>
      </c>
      <c r="AM100" s="2">
        <v>31</v>
      </c>
      <c r="AN100" s="1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customFormat="1" x14ac:dyDescent="0.15">
      <c r="A101" s="7"/>
      <c r="B101" s="7"/>
      <c r="D101" s="7"/>
      <c r="E101" s="34" t="s">
        <v>594</v>
      </c>
      <c r="F101" s="34" t="s">
        <v>31</v>
      </c>
      <c r="G101" s="35" t="s">
        <v>30</v>
      </c>
      <c r="H101" s="35"/>
      <c r="I101" s="7"/>
      <c r="J101" s="1" t="s">
        <v>147</v>
      </c>
      <c r="K101" s="7"/>
      <c r="L101" s="7"/>
      <c r="M101" s="7"/>
      <c r="N101" s="35"/>
      <c r="O101" s="35"/>
      <c r="P101" s="35"/>
      <c r="Q101" s="35"/>
      <c r="R101" s="35"/>
      <c r="S101" s="36"/>
      <c r="U101" s="1"/>
      <c r="V101" s="1"/>
      <c r="W101" s="1"/>
      <c r="X101" s="20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 t="s">
        <v>224</v>
      </c>
      <c r="AM101" s="2">
        <v>32</v>
      </c>
      <c r="AN101" s="1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customFormat="1" x14ac:dyDescent="0.15">
      <c r="A102" s="7"/>
      <c r="B102" s="7"/>
      <c r="D102" s="7"/>
      <c r="E102" s="34" t="s">
        <v>392</v>
      </c>
      <c r="F102" s="34" t="s">
        <v>42</v>
      </c>
      <c r="G102" s="35" t="s">
        <v>262</v>
      </c>
      <c r="H102" s="35"/>
      <c r="I102" s="7"/>
      <c r="J102" s="1" t="s">
        <v>147</v>
      </c>
      <c r="K102" s="7"/>
      <c r="L102" s="7"/>
      <c r="M102" s="7"/>
      <c r="N102" s="35"/>
      <c r="O102" s="35"/>
      <c r="P102" s="35"/>
      <c r="Q102" s="35"/>
      <c r="R102" s="35"/>
      <c r="S102" s="36"/>
      <c r="U102" s="1"/>
      <c r="V102" s="1"/>
      <c r="W102" s="1"/>
      <c r="X102" s="20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 t="s">
        <v>225</v>
      </c>
      <c r="AM102" s="2">
        <v>33</v>
      </c>
      <c r="AN102" s="1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customFormat="1" x14ac:dyDescent="0.15">
      <c r="A103" s="7"/>
      <c r="B103" s="7"/>
      <c r="C103" s="7"/>
      <c r="D103" s="7"/>
      <c r="E103" s="34" t="s">
        <v>393</v>
      </c>
      <c r="F103" s="34" t="s">
        <v>33</v>
      </c>
      <c r="G103" s="35" t="s">
        <v>32</v>
      </c>
      <c r="H103" s="35"/>
      <c r="I103" s="7"/>
      <c r="J103" s="1" t="s">
        <v>147</v>
      </c>
      <c r="K103" s="7"/>
      <c r="L103" s="7"/>
      <c r="M103" s="7"/>
      <c r="N103" s="35"/>
      <c r="O103" s="35"/>
      <c r="P103" s="35"/>
      <c r="Q103" s="35"/>
      <c r="R103" s="35"/>
      <c r="S103" s="36"/>
      <c r="U103" s="1"/>
      <c r="V103" s="1"/>
      <c r="W103" s="1"/>
      <c r="X103" s="20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 t="s">
        <v>226</v>
      </c>
      <c r="AM103" s="2">
        <v>34</v>
      </c>
      <c r="AN103" s="1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customFormat="1" x14ac:dyDescent="0.15">
      <c r="A104" s="7"/>
      <c r="B104" s="7"/>
      <c r="C104" s="7"/>
      <c r="D104" s="7"/>
      <c r="E104" s="34" t="s">
        <v>394</v>
      </c>
      <c r="F104" s="34" t="s">
        <v>35</v>
      </c>
      <c r="G104" s="35" t="s">
        <v>34</v>
      </c>
      <c r="H104" s="35"/>
      <c r="I104" s="7"/>
      <c r="J104" s="1" t="s">
        <v>147</v>
      </c>
      <c r="K104" s="7"/>
      <c r="L104" s="7"/>
      <c r="M104" s="7"/>
      <c r="N104" s="35"/>
      <c r="O104" s="35"/>
      <c r="P104" s="35"/>
      <c r="Q104" s="35"/>
      <c r="R104" s="35"/>
      <c r="S104" s="36"/>
      <c r="U104" s="1"/>
      <c r="V104" s="1"/>
      <c r="W104" s="1"/>
      <c r="X104" s="20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 t="s">
        <v>227</v>
      </c>
      <c r="AM104" s="2">
        <v>35</v>
      </c>
      <c r="AN104" s="1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customFormat="1" x14ac:dyDescent="0.15">
      <c r="A105" s="7"/>
      <c r="B105" s="7"/>
      <c r="C105" s="7"/>
      <c r="D105" s="7"/>
      <c r="E105" s="34" t="s">
        <v>395</v>
      </c>
      <c r="F105" s="34" t="s">
        <v>37</v>
      </c>
      <c r="G105" s="35" t="s">
        <v>36</v>
      </c>
      <c r="H105" s="35"/>
      <c r="I105" s="7"/>
      <c r="J105" s="1" t="s">
        <v>147</v>
      </c>
      <c r="K105" s="7"/>
      <c r="L105" s="7"/>
      <c r="M105" s="7"/>
      <c r="N105" s="35"/>
      <c r="O105" s="35"/>
      <c r="P105" s="35"/>
      <c r="Q105" s="35"/>
      <c r="R105" s="35"/>
      <c r="S105" s="36"/>
      <c r="U105" s="1"/>
      <c r="V105" s="1"/>
      <c r="W105" s="1"/>
      <c r="X105" s="20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 t="s">
        <v>228</v>
      </c>
      <c r="AM105" s="2">
        <v>36</v>
      </c>
      <c r="AN105" s="1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customFormat="1" x14ac:dyDescent="0.15">
      <c r="A106" s="7"/>
      <c r="B106" s="7"/>
      <c r="C106" s="7"/>
      <c r="D106" s="7"/>
      <c r="E106" s="34" t="s">
        <v>396</v>
      </c>
      <c r="F106" s="34" t="s">
        <v>39</v>
      </c>
      <c r="G106" s="35" t="s">
        <v>38</v>
      </c>
      <c r="H106" s="35"/>
      <c r="I106" s="7"/>
      <c r="J106" s="1" t="s">
        <v>147</v>
      </c>
      <c r="K106" s="7"/>
      <c r="L106" s="7"/>
      <c r="M106" s="7"/>
      <c r="N106" s="35"/>
      <c r="O106" s="35"/>
      <c r="P106" s="35"/>
      <c r="Q106" s="35"/>
      <c r="R106" s="35"/>
      <c r="S106" s="36"/>
      <c r="U106" s="1"/>
      <c r="V106" s="1"/>
      <c r="W106" s="1"/>
      <c r="X106" s="20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 t="s">
        <v>229</v>
      </c>
      <c r="AM106" s="2">
        <v>37</v>
      </c>
      <c r="AN106" s="1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customFormat="1" x14ac:dyDescent="0.15">
      <c r="A107" s="7"/>
      <c r="B107" s="7"/>
      <c r="C107" s="7"/>
      <c r="D107" s="7"/>
      <c r="E107" s="34" t="s">
        <v>397</v>
      </c>
      <c r="F107" s="34" t="s">
        <v>41</v>
      </c>
      <c r="G107" s="35" t="s">
        <v>40</v>
      </c>
      <c r="H107" s="35"/>
      <c r="I107" s="7"/>
      <c r="J107" s="1" t="s">
        <v>147</v>
      </c>
      <c r="K107" s="7"/>
      <c r="L107" s="7"/>
      <c r="M107" s="7"/>
      <c r="N107" s="35"/>
      <c r="O107" s="35"/>
      <c r="P107" s="35"/>
      <c r="Q107" s="35"/>
      <c r="R107" s="35"/>
      <c r="S107" s="36"/>
      <c r="U107" s="1"/>
      <c r="V107" s="1"/>
      <c r="W107" s="1"/>
      <c r="X107" s="20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 t="s">
        <v>230</v>
      </c>
      <c r="AM107" s="2">
        <v>38</v>
      </c>
      <c r="AN107" s="1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customFormat="1" x14ac:dyDescent="0.15">
      <c r="A108" s="7"/>
      <c r="B108" s="7"/>
      <c r="C108" s="7"/>
      <c r="D108" s="7"/>
      <c r="E108" s="34" t="s">
        <v>328</v>
      </c>
      <c r="F108" s="34" t="s">
        <v>263</v>
      </c>
      <c r="G108" s="35" t="s">
        <v>69</v>
      </c>
      <c r="H108" s="35"/>
      <c r="I108" s="7"/>
      <c r="J108" s="1" t="s">
        <v>147</v>
      </c>
      <c r="K108" s="7"/>
      <c r="L108" s="7"/>
      <c r="M108" s="7"/>
      <c r="N108" s="35"/>
      <c r="O108" s="35"/>
      <c r="P108" s="35"/>
      <c r="Q108" s="35"/>
      <c r="R108" s="35"/>
      <c r="S108" s="36"/>
      <c r="U108" s="1"/>
      <c r="V108" s="1"/>
      <c r="W108" s="1"/>
      <c r="X108" s="20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 t="s">
        <v>231</v>
      </c>
      <c r="AM108" s="2">
        <v>39</v>
      </c>
      <c r="AN108" s="1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customFormat="1" x14ac:dyDescent="0.15">
      <c r="A109" s="7"/>
      <c r="B109" s="7"/>
      <c r="C109" s="7"/>
      <c r="D109" s="7"/>
      <c r="E109" s="34" t="s">
        <v>398</v>
      </c>
      <c r="F109" s="34" t="s">
        <v>59</v>
      </c>
      <c r="G109" s="35" t="s">
        <v>58</v>
      </c>
      <c r="H109" s="35"/>
      <c r="I109" s="7"/>
      <c r="J109" s="1" t="s">
        <v>147</v>
      </c>
      <c r="K109" s="7"/>
      <c r="L109" s="7"/>
      <c r="M109" s="7"/>
      <c r="N109" s="35"/>
      <c r="O109" s="35"/>
      <c r="P109" s="35"/>
      <c r="Q109" s="35"/>
      <c r="R109" s="35"/>
      <c r="S109" s="36"/>
      <c r="U109" s="1"/>
      <c r="V109" s="1"/>
      <c r="W109" s="1"/>
      <c r="X109" s="20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 t="s">
        <v>232</v>
      </c>
      <c r="AM109" s="2">
        <v>40</v>
      </c>
      <c r="AN109" s="1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customFormat="1" x14ac:dyDescent="0.15">
      <c r="A110" s="7"/>
      <c r="B110" s="7"/>
      <c r="C110" s="7"/>
      <c r="D110" s="7"/>
      <c r="E110" s="34" t="s">
        <v>399</v>
      </c>
      <c r="F110" s="34" t="s">
        <v>60</v>
      </c>
      <c r="G110" s="35" t="s">
        <v>264</v>
      </c>
      <c r="H110" s="35"/>
      <c r="I110" s="7"/>
      <c r="J110" s="1" t="s">
        <v>147</v>
      </c>
      <c r="K110" s="7"/>
      <c r="L110" s="7"/>
      <c r="M110" s="7"/>
      <c r="N110" s="35"/>
      <c r="O110" s="35"/>
      <c r="P110" s="35"/>
      <c r="Q110" s="35"/>
      <c r="R110" s="35"/>
      <c r="S110" s="36"/>
      <c r="U110" s="1"/>
      <c r="V110" s="1"/>
      <c r="W110" s="1"/>
      <c r="X110" s="20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 t="s">
        <v>233</v>
      </c>
      <c r="AM110" s="2">
        <v>41</v>
      </c>
      <c r="AN110" s="1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customFormat="1" x14ac:dyDescent="0.15">
      <c r="A111" s="7"/>
      <c r="B111" s="7"/>
      <c r="C111" s="7"/>
      <c r="D111" s="7"/>
      <c r="E111" s="34" t="s">
        <v>400</v>
      </c>
      <c r="F111" s="34" t="s">
        <v>66</v>
      </c>
      <c r="G111" s="35" t="s">
        <v>65</v>
      </c>
      <c r="H111" s="35"/>
      <c r="I111" s="7"/>
      <c r="J111" s="1" t="s">
        <v>147</v>
      </c>
      <c r="K111" s="7"/>
      <c r="L111" s="7"/>
      <c r="M111" s="7"/>
      <c r="N111" s="35"/>
      <c r="O111" s="35"/>
      <c r="P111" s="35"/>
      <c r="Q111" s="35"/>
      <c r="R111" s="35"/>
      <c r="S111" s="36"/>
      <c r="U111" s="1"/>
      <c r="V111" s="1"/>
      <c r="W111" s="1"/>
      <c r="X111" s="20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 t="s">
        <v>234</v>
      </c>
      <c r="AM111" s="2">
        <v>42</v>
      </c>
      <c r="AN111" s="1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customFormat="1" x14ac:dyDescent="0.15">
      <c r="A112" s="7"/>
      <c r="B112" s="7"/>
      <c r="C112" s="7"/>
      <c r="D112" s="7"/>
      <c r="E112" s="34" t="s">
        <v>401</v>
      </c>
      <c r="F112" s="34" t="s">
        <v>64</v>
      </c>
      <c r="G112" s="35" t="s">
        <v>63</v>
      </c>
      <c r="H112" s="35"/>
      <c r="I112" s="7"/>
      <c r="J112" s="1" t="s">
        <v>147</v>
      </c>
      <c r="K112" s="7"/>
      <c r="L112" s="7"/>
      <c r="M112" s="7"/>
      <c r="N112" s="35"/>
      <c r="O112" s="35"/>
      <c r="P112" s="35"/>
      <c r="Q112" s="35"/>
      <c r="R112" s="35"/>
      <c r="S112" s="36"/>
      <c r="U112" s="1"/>
      <c r="V112" s="1"/>
      <c r="W112" s="1"/>
      <c r="X112" s="20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 t="s">
        <v>235</v>
      </c>
      <c r="AM112" s="2">
        <v>43</v>
      </c>
      <c r="AN112" s="1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customFormat="1" x14ac:dyDescent="0.15">
      <c r="A113" s="7"/>
      <c r="B113" s="7"/>
      <c r="C113" s="7"/>
      <c r="D113" s="7"/>
      <c r="E113" s="34" t="s">
        <v>402</v>
      </c>
      <c r="F113" s="34" t="s">
        <v>62</v>
      </c>
      <c r="G113" s="35" t="s">
        <v>61</v>
      </c>
      <c r="H113" s="35"/>
      <c r="I113" s="7"/>
      <c r="J113" s="1" t="s">
        <v>147</v>
      </c>
      <c r="K113" s="7"/>
      <c r="L113" s="7"/>
      <c r="M113" s="7"/>
      <c r="N113" s="35"/>
      <c r="O113" s="35"/>
      <c r="P113" s="35"/>
      <c r="Q113" s="35"/>
      <c r="R113" s="35"/>
      <c r="S113" s="36"/>
      <c r="U113" s="1"/>
      <c r="V113" s="1"/>
      <c r="W113" s="1"/>
      <c r="X113" s="20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236</v>
      </c>
      <c r="AM113" s="2">
        <v>44</v>
      </c>
      <c r="AN113" s="1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customFormat="1" x14ac:dyDescent="0.15">
      <c r="A114" s="7"/>
      <c r="B114" s="7"/>
      <c r="C114" s="7"/>
      <c r="D114" s="7"/>
      <c r="E114" s="34" t="s">
        <v>329</v>
      </c>
      <c r="F114" s="34" t="s">
        <v>265</v>
      </c>
      <c r="G114" s="35" t="s">
        <v>57</v>
      </c>
      <c r="H114" s="35"/>
      <c r="I114" s="7"/>
      <c r="J114" s="1" t="s">
        <v>147</v>
      </c>
      <c r="K114" s="7"/>
      <c r="L114" s="7"/>
      <c r="M114" s="7"/>
      <c r="N114" s="35"/>
      <c r="O114" s="35"/>
      <c r="P114" s="35"/>
      <c r="Q114" s="35"/>
      <c r="R114" s="35"/>
      <c r="S114" s="36"/>
      <c r="U114" s="1"/>
      <c r="V114" s="1"/>
      <c r="W114" s="1"/>
      <c r="X114" s="20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 t="s">
        <v>237</v>
      </c>
      <c r="AM114" s="2">
        <v>45</v>
      </c>
      <c r="AN114" s="1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customFormat="1" x14ac:dyDescent="0.15">
      <c r="A115" s="7"/>
      <c r="B115" s="7"/>
      <c r="C115" s="7"/>
      <c r="D115" s="7"/>
      <c r="E115" s="34" t="s">
        <v>403</v>
      </c>
      <c r="F115" s="34" t="s">
        <v>73</v>
      </c>
      <c r="G115" s="35" t="s">
        <v>72</v>
      </c>
      <c r="H115" s="35"/>
      <c r="I115" s="7"/>
      <c r="J115" s="1" t="s">
        <v>147</v>
      </c>
      <c r="K115" s="7"/>
      <c r="L115" s="7"/>
      <c r="M115" s="7"/>
      <c r="N115" s="35"/>
      <c r="O115" s="35"/>
      <c r="P115" s="35"/>
      <c r="Q115" s="35"/>
      <c r="R115" s="35"/>
      <c r="S115" s="36"/>
      <c r="U115" s="1"/>
      <c r="V115" s="1"/>
      <c r="W115" s="1"/>
      <c r="X115" s="20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 t="s">
        <v>194</v>
      </c>
      <c r="AM115" s="2">
        <v>46</v>
      </c>
      <c r="AN115" s="1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customFormat="1" x14ac:dyDescent="0.15">
      <c r="A116" s="7"/>
      <c r="B116" s="7"/>
      <c r="C116" s="7"/>
      <c r="D116" s="7"/>
      <c r="E116" s="34" t="s">
        <v>404</v>
      </c>
      <c r="F116" s="34" t="s">
        <v>75</v>
      </c>
      <c r="G116" s="35" t="s">
        <v>74</v>
      </c>
      <c r="H116" s="35"/>
      <c r="I116" s="7"/>
      <c r="J116" s="1" t="s">
        <v>147</v>
      </c>
      <c r="K116" s="7"/>
      <c r="L116" s="7"/>
      <c r="M116" s="7"/>
      <c r="N116" s="35"/>
      <c r="O116" s="35"/>
      <c r="P116" s="35"/>
      <c r="Q116" s="35"/>
      <c r="R116" s="35"/>
      <c r="S116" s="36"/>
      <c r="U116" s="1"/>
      <c r="V116" s="1"/>
      <c r="W116" s="1"/>
      <c r="X116" s="20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238</v>
      </c>
      <c r="AM116" s="2">
        <v>47</v>
      </c>
      <c r="AN116" s="1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customFormat="1" x14ac:dyDescent="0.15">
      <c r="A117" s="7"/>
      <c r="B117" s="7"/>
      <c r="C117" s="7"/>
      <c r="D117" s="7"/>
      <c r="E117" s="34" t="s">
        <v>405</v>
      </c>
      <c r="F117" s="34" t="s">
        <v>96</v>
      </c>
      <c r="G117" s="35" t="s">
        <v>95</v>
      </c>
      <c r="H117" s="35"/>
      <c r="I117" s="7"/>
      <c r="J117" s="1" t="s">
        <v>147</v>
      </c>
      <c r="K117" s="7"/>
      <c r="L117" s="7"/>
      <c r="M117" s="7"/>
      <c r="N117" s="35"/>
      <c r="O117" s="35"/>
      <c r="P117" s="35"/>
      <c r="Q117" s="35"/>
      <c r="R117" s="35"/>
      <c r="S117" s="36"/>
      <c r="U117" s="1"/>
      <c r="V117" s="1"/>
      <c r="W117" s="1"/>
      <c r="X117" s="20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 t="s">
        <v>239</v>
      </c>
      <c r="AM117" s="2">
        <v>49</v>
      </c>
      <c r="AN117" s="1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x14ac:dyDescent="0.15">
      <c r="E118" s="34" t="s">
        <v>406</v>
      </c>
      <c r="F118" s="34" t="s">
        <v>90</v>
      </c>
      <c r="G118" s="35" t="s">
        <v>89</v>
      </c>
      <c r="H118" s="35"/>
      <c r="J118" s="1" t="s">
        <v>147</v>
      </c>
      <c r="N118" s="35"/>
      <c r="O118" s="35"/>
      <c r="P118" s="35"/>
      <c r="Q118" s="35"/>
      <c r="R118" s="35"/>
      <c r="S118" s="36"/>
      <c r="W118" s="1"/>
      <c r="X118" s="20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115" x14ac:dyDescent="0.15">
      <c r="E119" s="34" t="s">
        <v>407</v>
      </c>
      <c r="F119" s="34" t="s">
        <v>79</v>
      </c>
      <c r="G119" s="35" t="s">
        <v>78</v>
      </c>
      <c r="H119" s="35"/>
      <c r="J119" s="1" t="s">
        <v>147</v>
      </c>
      <c r="N119" s="35"/>
      <c r="O119" s="35"/>
      <c r="P119" s="35"/>
      <c r="Q119" s="35"/>
      <c r="R119" s="35"/>
      <c r="S119" s="36"/>
      <c r="W119" s="1"/>
      <c r="X119" s="20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115" x14ac:dyDescent="0.15">
      <c r="E120" s="34" t="s">
        <v>408</v>
      </c>
      <c r="F120" s="34" t="s">
        <v>82</v>
      </c>
      <c r="G120" s="35" t="s">
        <v>81</v>
      </c>
      <c r="H120" s="35"/>
      <c r="J120" s="1" t="s">
        <v>147</v>
      </c>
      <c r="N120" s="35"/>
      <c r="O120" s="35"/>
      <c r="P120" s="35"/>
      <c r="Q120" s="35"/>
      <c r="R120" s="35"/>
      <c r="S120" s="36"/>
      <c r="W120" s="1"/>
      <c r="X120" s="20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115" x14ac:dyDescent="0.15">
      <c r="E121" s="34" t="s">
        <v>409</v>
      </c>
      <c r="F121" s="34" t="s">
        <v>80</v>
      </c>
      <c r="G121" s="35" t="s">
        <v>266</v>
      </c>
      <c r="H121" s="35"/>
      <c r="J121" s="1" t="s">
        <v>147</v>
      </c>
      <c r="N121" s="35"/>
      <c r="O121" s="35"/>
      <c r="P121" s="35"/>
      <c r="Q121" s="35"/>
      <c r="R121" s="35"/>
      <c r="S121" s="36"/>
      <c r="W121" s="1"/>
      <c r="X121" s="2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115" x14ac:dyDescent="0.15">
      <c r="E122" s="34" t="s">
        <v>410</v>
      </c>
      <c r="F122" s="34" t="s">
        <v>84</v>
      </c>
      <c r="G122" s="35" t="s">
        <v>83</v>
      </c>
      <c r="H122" s="35"/>
      <c r="J122" s="1" t="s">
        <v>147</v>
      </c>
      <c r="N122" s="35"/>
      <c r="O122" s="35"/>
      <c r="P122" s="35"/>
      <c r="Q122" s="35"/>
      <c r="R122" s="35"/>
      <c r="S122" s="36"/>
      <c r="W122" s="1"/>
      <c r="X122" s="2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115" x14ac:dyDescent="0.15">
      <c r="E123" s="34" t="s">
        <v>411</v>
      </c>
      <c r="F123" s="34" t="s">
        <v>86</v>
      </c>
      <c r="G123" s="35" t="s">
        <v>85</v>
      </c>
      <c r="H123" s="35"/>
      <c r="J123" s="1" t="s">
        <v>147</v>
      </c>
      <c r="N123" s="35"/>
      <c r="O123" s="35"/>
      <c r="P123" s="35"/>
      <c r="Q123" s="35"/>
      <c r="R123" s="35"/>
      <c r="S123" s="36"/>
      <c r="W123" s="1"/>
      <c r="X123" s="20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115" x14ac:dyDescent="0.15">
      <c r="E124" s="34" t="s">
        <v>412</v>
      </c>
      <c r="F124" s="34" t="s">
        <v>94</v>
      </c>
      <c r="G124" s="35" t="s">
        <v>93</v>
      </c>
      <c r="H124" s="35"/>
      <c r="J124" s="1" t="s">
        <v>147</v>
      </c>
      <c r="N124" s="35"/>
      <c r="O124" s="35"/>
      <c r="P124" s="35"/>
      <c r="Q124" s="35"/>
      <c r="R124" s="35"/>
      <c r="S124" s="36"/>
      <c r="W124" s="1"/>
      <c r="X124" s="20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115" x14ac:dyDescent="0.15">
      <c r="E125" s="34" t="s">
        <v>413</v>
      </c>
      <c r="F125" s="34" t="s">
        <v>88</v>
      </c>
      <c r="G125" s="35" t="s">
        <v>87</v>
      </c>
      <c r="H125" s="35"/>
      <c r="J125" s="1" t="s">
        <v>147</v>
      </c>
      <c r="N125" s="35"/>
      <c r="O125" s="35"/>
      <c r="P125" s="35"/>
      <c r="Q125" s="35"/>
      <c r="R125" s="35"/>
      <c r="S125" s="36"/>
      <c r="W125" s="1"/>
      <c r="X125" s="2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115" x14ac:dyDescent="0.15">
      <c r="E126" s="34" t="s">
        <v>414</v>
      </c>
      <c r="F126" s="34" t="s">
        <v>98</v>
      </c>
      <c r="G126" s="35" t="s">
        <v>97</v>
      </c>
      <c r="H126" s="35"/>
      <c r="J126" s="1" t="s">
        <v>147</v>
      </c>
      <c r="N126" s="35"/>
      <c r="O126" s="35"/>
      <c r="P126" s="35"/>
      <c r="Q126" s="35"/>
      <c r="R126" s="35"/>
      <c r="S126" s="36"/>
      <c r="W126" s="1"/>
      <c r="X126" s="20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115" x14ac:dyDescent="0.15">
      <c r="E127" s="34" t="s">
        <v>415</v>
      </c>
      <c r="F127" s="34" t="s">
        <v>134</v>
      </c>
      <c r="G127" s="35" t="s">
        <v>133</v>
      </c>
      <c r="H127" s="35"/>
      <c r="J127" s="1" t="s">
        <v>147</v>
      </c>
      <c r="N127" s="35"/>
      <c r="O127" s="35"/>
      <c r="P127" s="35"/>
      <c r="Q127" s="35"/>
      <c r="R127" s="35"/>
      <c r="S127" s="36"/>
      <c r="W127" s="1"/>
      <c r="X127" s="2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115" x14ac:dyDescent="0.15">
      <c r="E128" s="34" t="s">
        <v>416</v>
      </c>
      <c r="F128" s="34" t="s">
        <v>101</v>
      </c>
      <c r="G128" s="35" t="s">
        <v>100</v>
      </c>
      <c r="H128" s="35"/>
      <c r="J128" s="1" t="s">
        <v>147</v>
      </c>
      <c r="N128" s="35"/>
      <c r="O128" s="35"/>
      <c r="P128" s="35"/>
      <c r="Q128" s="35"/>
      <c r="R128" s="35"/>
      <c r="S128" s="36"/>
      <c r="W128" s="1"/>
      <c r="X128" s="2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5:40" x14ac:dyDescent="0.15">
      <c r="E129" s="34" t="s">
        <v>417</v>
      </c>
      <c r="F129" s="34" t="s">
        <v>99</v>
      </c>
      <c r="G129" s="35" t="s">
        <v>267</v>
      </c>
      <c r="H129" s="35"/>
      <c r="J129" s="1" t="s">
        <v>147</v>
      </c>
      <c r="N129" s="35"/>
      <c r="O129" s="35"/>
      <c r="P129" s="35"/>
      <c r="Q129" s="35"/>
      <c r="R129" s="35"/>
      <c r="S129" s="36"/>
      <c r="W129" s="1"/>
      <c r="X129" s="20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5:40" x14ac:dyDescent="0.15">
      <c r="E130" s="34" t="s">
        <v>418</v>
      </c>
      <c r="F130" s="34" t="s">
        <v>105</v>
      </c>
      <c r="G130" s="35" t="s">
        <v>104</v>
      </c>
      <c r="H130" s="35"/>
      <c r="J130" s="1" t="s">
        <v>147</v>
      </c>
      <c r="N130" s="35"/>
      <c r="O130" s="35"/>
      <c r="P130" s="35"/>
      <c r="Q130" s="35"/>
      <c r="R130" s="35"/>
      <c r="S130" s="36"/>
      <c r="W130" s="1"/>
      <c r="X130" s="20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5:40" x14ac:dyDescent="0.15">
      <c r="E131" s="34" t="s">
        <v>419</v>
      </c>
      <c r="F131" s="34" t="s">
        <v>103</v>
      </c>
      <c r="G131" s="35" t="s">
        <v>102</v>
      </c>
      <c r="H131" s="35"/>
      <c r="J131" s="1" t="s">
        <v>147</v>
      </c>
      <c r="N131" s="35"/>
      <c r="O131" s="35"/>
      <c r="P131" s="35"/>
      <c r="Q131" s="35"/>
      <c r="R131" s="35"/>
      <c r="S131" s="36"/>
      <c r="W131" s="1"/>
      <c r="X131" s="2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5:40" x14ac:dyDescent="0.15">
      <c r="E132" s="34" t="s">
        <v>420</v>
      </c>
      <c r="F132" s="34" t="s">
        <v>120</v>
      </c>
      <c r="G132" s="35" t="s">
        <v>119</v>
      </c>
      <c r="H132" s="35"/>
      <c r="J132" s="1" t="s">
        <v>147</v>
      </c>
      <c r="N132" s="35"/>
      <c r="O132" s="35"/>
      <c r="P132" s="35"/>
      <c r="Q132" s="35"/>
      <c r="R132" s="35"/>
      <c r="S132" s="36"/>
      <c r="W132" s="1"/>
      <c r="X132" s="2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5:40" x14ac:dyDescent="0.15">
      <c r="E133" s="34" t="s">
        <v>421</v>
      </c>
      <c r="F133" s="34" t="s">
        <v>118</v>
      </c>
      <c r="G133" s="35" t="s">
        <v>117</v>
      </c>
      <c r="H133" s="35"/>
      <c r="J133" s="1" t="s">
        <v>147</v>
      </c>
      <c r="N133" s="35"/>
      <c r="O133" s="35"/>
      <c r="P133" s="35"/>
      <c r="Q133" s="35"/>
      <c r="R133" s="35"/>
      <c r="S133" s="36"/>
      <c r="W133" s="1"/>
      <c r="X133" s="2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5:40" x14ac:dyDescent="0.15">
      <c r="E134" s="34" t="s">
        <v>422</v>
      </c>
      <c r="F134" s="34" t="s">
        <v>116</v>
      </c>
      <c r="G134" s="35" t="s">
        <v>115</v>
      </c>
      <c r="H134" s="35"/>
      <c r="J134" s="1" t="s">
        <v>147</v>
      </c>
      <c r="N134" s="35"/>
      <c r="O134" s="35"/>
      <c r="P134" s="35"/>
      <c r="Q134" s="35"/>
      <c r="R134" s="35"/>
      <c r="S134" s="36"/>
      <c r="W134" s="1"/>
      <c r="X134" s="2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5:40" x14ac:dyDescent="0.15">
      <c r="E135" s="34" t="s">
        <v>423</v>
      </c>
      <c r="F135" s="34" t="s">
        <v>114</v>
      </c>
      <c r="G135" s="35" t="s">
        <v>113</v>
      </c>
      <c r="H135" s="35"/>
      <c r="J135" s="1" t="s">
        <v>147</v>
      </c>
      <c r="N135" s="35"/>
      <c r="O135" s="35"/>
      <c r="P135" s="35"/>
      <c r="Q135" s="35"/>
      <c r="R135" s="35"/>
      <c r="S135" s="36"/>
      <c r="W135" s="1"/>
      <c r="X135" s="2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5:40" x14ac:dyDescent="0.15">
      <c r="E136" s="34" t="s">
        <v>424</v>
      </c>
      <c r="F136" s="34" t="s">
        <v>268</v>
      </c>
      <c r="G136" s="35" t="s">
        <v>43</v>
      </c>
      <c r="H136" s="35"/>
      <c r="J136" s="1" t="s">
        <v>147</v>
      </c>
      <c r="N136" s="35"/>
      <c r="O136" s="35"/>
      <c r="P136" s="35"/>
      <c r="Q136" s="35"/>
      <c r="R136" s="35"/>
      <c r="S136" s="36"/>
      <c r="W136" s="1"/>
      <c r="X136" s="20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5:40" x14ac:dyDescent="0.15">
      <c r="E137" s="34" t="s">
        <v>425</v>
      </c>
      <c r="F137" s="34" t="s">
        <v>45</v>
      </c>
      <c r="G137" s="35" t="s">
        <v>44</v>
      </c>
      <c r="H137" s="35"/>
      <c r="J137" s="1" t="s">
        <v>147</v>
      </c>
      <c r="N137" s="35"/>
      <c r="O137" s="35"/>
      <c r="P137" s="35"/>
      <c r="Q137" s="35"/>
      <c r="R137" s="35"/>
      <c r="S137" s="36"/>
      <c r="W137" s="1"/>
      <c r="X137" s="20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5:40" x14ac:dyDescent="0.15">
      <c r="E138" s="34" t="s">
        <v>426</v>
      </c>
      <c r="F138" s="34" t="s">
        <v>47</v>
      </c>
      <c r="G138" s="35" t="s">
        <v>46</v>
      </c>
      <c r="H138" s="35"/>
      <c r="J138" s="1" t="s">
        <v>147</v>
      </c>
      <c r="N138" s="35"/>
      <c r="O138" s="35"/>
      <c r="P138" s="35"/>
      <c r="Q138" s="35"/>
      <c r="R138" s="35"/>
      <c r="S138" s="36"/>
      <c r="W138" s="1"/>
      <c r="X138" s="2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5:40" x14ac:dyDescent="0.15">
      <c r="E139" s="34" t="s">
        <v>427</v>
      </c>
      <c r="F139" s="34" t="s">
        <v>49</v>
      </c>
      <c r="G139" s="35" t="s">
        <v>48</v>
      </c>
      <c r="H139" s="35"/>
      <c r="J139" s="1" t="s">
        <v>147</v>
      </c>
      <c r="N139" s="35"/>
      <c r="O139" s="35"/>
      <c r="P139" s="35"/>
      <c r="Q139" s="35"/>
      <c r="R139" s="35"/>
      <c r="S139" s="36"/>
      <c r="W139" s="1"/>
      <c r="X139" s="20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5:40" x14ac:dyDescent="0.15">
      <c r="E140" s="34" t="s">
        <v>428</v>
      </c>
      <c r="F140" s="34" t="s">
        <v>51</v>
      </c>
      <c r="G140" s="35" t="s">
        <v>50</v>
      </c>
      <c r="H140" s="35"/>
      <c r="J140" s="1" t="s">
        <v>147</v>
      </c>
      <c r="N140" s="35"/>
      <c r="O140" s="35"/>
      <c r="P140" s="35"/>
      <c r="Q140" s="35"/>
      <c r="R140" s="35"/>
      <c r="S140" s="36"/>
      <c r="W140" s="1"/>
      <c r="X140" s="2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5:40" x14ac:dyDescent="0.15">
      <c r="E141" s="34" t="s">
        <v>429</v>
      </c>
      <c r="F141" s="34" t="s">
        <v>53</v>
      </c>
      <c r="G141" s="35" t="s">
        <v>52</v>
      </c>
      <c r="H141" s="35"/>
      <c r="J141" s="1" t="s">
        <v>147</v>
      </c>
      <c r="N141" s="35"/>
      <c r="O141" s="35"/>
      <c r="P141" s="35"/>
      <c r="Q141" s="35"/>
      <c r="R141" s="35"/>
      <c r="S141" s="36"/>
      <c r="W141" s="1"/>
      <c r="X141" s="2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5:40" x14ac:dyDescent="0.15">
      <c r="E142" s="34" t="s">
        <v>609</v>
      </c>
      <c r="F142" s="34" t="s">
        <v>610</v>
      </c>
      <c r="G142" s="35" t="s">
        <v>54</v>
      </c>
      <c r="H142" s="35"/>
      <c r="J142" s="1" t="s">
        <v>147</v>
      </c>
      <c r="N142" s="35"/>
      <c r="O142" s="35"/>
      <c r="P142" s="35"/>
      <c r="Q142" s="35"/>
      <c r="R142" s="35"/>
      <c r="S142" s="36"/>
      <c r="W142" s="1"/>
      <c r="X142" s="2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5:40" x14ac:dyDescent="0.15">
      <c r="E143" s="34" t="s">
        <v>430</v>
      </c>
      <c r="F143" s="34" t="s">
        <v>56</v>
      </c>
      <c r="G143" s="35" t="s">
        <v>55</v>
      </c>
      <c r="H143" s="35"/>
      <c r="J143" s="1" t="s">
        <v>147</v>
      </c>
      <c r="N143" s="35"/>
      <c r="O143" s="35"/>
      <c r="P143" s="35"/>
      <c r="Q143" s="35"/>
      <c r="R143" s="35"/>
      <c r="S143" s="36"/>
      <c r="W143" s="1"/>
      <c r="X143" s="2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5:40" x14ac:dyDescent="0.15">
      <c r="E144" s="34" t="s">
        <v>431</v>
      </c>
      <c r="F144" s="34" t="s">
        <v>68</v>
      </c>
      <c r="G144" s="35" t="s">
        <v>67</v>
      </c>
      <c r="H144" s="35"/>
      <c r="J144" s="1" t="s">
        <v>147</v>
      </c>
      <c r="N144" s="35"/>
      <c r="O144" s="35"/>
      <c r="P144" s="35"/>
      <c r="Q144" s="35"/>
      <c r="R144" s="35"/>
      <c r="S144" s="36"/>
      <c r="W144" s="1"/>
      <c r="X144" s="20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5:40" x14ac:dyDescent="0.15">
      <c r="E145" s="34" t="s">
        <v>432</v>
      </c>
      <c r="F145" s="34" t="s">
        <v>77</v>
      </c>
      <c r="G145" s="35" t="s">
        <v>76</v>
      </c>
      <c r="H145" s="35"/>
      <c r="J145" s="1" t="s">
        <v>147</v>
      </c>
      <c r="N145" s="35"/>
      <c r="O145" s="35"/>
      <c r="P145" s="35"/>
      <c r="Q145" s="35"/>
      <c r="R145" s="35"/>
      <c r="S145" s="36"/>
      <c r="W145" s="1"/>
      <c r="X145" s="2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5:40" x14ac:dyDescent="0.15">
      <c r="E146" s="34" t="s">
        <v>433</v>
      </c>
      <c r="F146" s="34" t="s">
        <v>92</v>
      </c>
      <c r="G146" s="35" t="s">
        <v>91</v>
      </c>
      <c r="H146" s="35"/>
      <c r="J146" s="1" t="s">
        <v>147</v>
      </c>
      <c r="N146" s="35"/>
      <c r="O146" s="35"/>
      <c r="P146" s="35"/>
      <c r="Q146" s="35"/>
      <c r="R146" s="35"/>
      <c r="S146" s="36"/>
      <c r="W146" s="1"/>
      <c r="X146" s="2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5:40" x14ac:dyDescent="0.15">
      <c r="E147" s="34" t="s">
        <v>434</v>
      </c>
      <c r="F147" s="34" t="s">
        <v>107</v>
      </c>
      <c r="G147" s="35" t="s">
        <v>106</v>
      </c>
      <c r="H147" s="35"/>
      <c r="J147" s="1" t="s">
        <v>147</v>
      </c>
      <c r="N147" s="35"/>
      <c r="O147" s="35"/>
      <c r="P147" s="35"/>
      <c r="Q147" s="35"/>
      <c r="R147" s="35"/>
      <c r="S147" s="36"/>
      <c r="W147" s="1"/>
      <c r="X147" s="20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5:40" x14ac:dyDescent="0.15">
      <c r="E148" s="34" t="s">
        <v>435</v>
      </c>
      <c r="F148" s="34" t="s">
        <v>122</v>
      </c>
      <c r="G148" s="35" t="s">
        <v>121</v>
      </c>
      <c r="H148" s="35"/>
      <c r="J148" s="1" t="s">
        <v>147</v>
      </c>
      <c r="N148" s="35"/>
      <c r="O148" s="35"/>
      <c r="P148" s="35"/>
      <c r="Q148" s="35"/>
      <c r="R148" s="35"/>
      <c r="S148" s="36"/>
      <c r="W148" s="1"/>
      <c r="X148" s="2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5:40" x14ac:dyDescent="0.15">
      <c r="E149" s="34" t="s">
        <v>436</v>
      </c>
      <c r="F149" s="34" t="s">
        <v>126</v>
      </c>
      <c r="G149" s="35" t="s">
        <v>125</v>
      </c>
      <c r="H149" s="35"/>
      <c r="J149" s="1" t="s">
        <v>147</v>
      </c>
      <c r="N149" s="35"/>
      <c r="O149" s="35"/>
      <c r="P149" s="35"/>
      <c r="Q149" s="35"/>
      <c r="R149" s="35"/>
      <c r="S149" s="36"/>
      <c r="W149" s="1"/>
      <c r="X149" s="2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5:40" x14ac:dyDescent="0.15">
      <c r="E150" s="34" t="s">
        <v>437</v>
      </c>
      <c r="F150" s="34" t="s">
        <v>128</v>
      </c>
      <c r="G150" s="35" t="s">
        <v>127</v>
      </c>
      <c r="H150" s="35"/>
      <c r="J150" s="1" t="s">
        <v>147</v>
      </c>
      <c r="N150" s="35"/>
      <c r="O150" s="35"/>
      <c r="P150" s="35"/>
      <c r="Q150" s="35"/>
      <c r="R150" s="35"/>
      <c r="S150" s="36"/>
      <c r="W150" s="1"/>
      <c r="X150" s="2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5:40" x14ac:dyDescent="0.15">
      <c r="E151" s="34" t="s">
        <v>330</v>
      </c>
      <c r="F151" s="34" t="s">
        <v>71</v>
      </c>
      <c r="G151" s="35" t="s">
        <v>70</v>
      </c>
      <c r="H151" s="35"/>
      <c r="J151" s="1" t="s">
        <v>147</v>
      </c>
      <c r="N151" s="35"/>
      <c r="O151" s="35"/>
      <c r="P151" s="35"/>
      <c r="Q151" s="35"/>
      <c r="R151" s="35"/>
      <c r="S151" s="36"/>
      <c r="W151" s="1"/>
      <c r="X151" s="20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5:40" x14ac:dyDescent="0.15">
      <c r="E152" s="34" t="s">
        <v>331</v>
      </c>
      <c r="F152" s="34" t="s">
        <v>124</v>
      </c>
      <c r="G152" s="35" t="s">
        <v>123</v>
      </c>
      <c r="H152" s="35"/>
      <c r="J152" s="1" t="s">
        <v>147</v>
      </c>
      <c r="N152" s="35"/>
      <c r="O152" s="35"/>
      <c r="P152" s="35"/>
      <c r="Q152" s="35"/>
      <c r="R152" s="35"/>
      <c r="S152" s="36"/>
      <c r="W152" s="1"/>
      <c r="X152" s="2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5:40" x14ac:dyDescent="0.15">
      <c r="E153" s="34" t="s">
        <v>332</v>
      </c>
      <c r="F153" s="34" t="s">
        <v>112</v>
      </c>
      <c r="G153" s="35" t="s">
        <v>111</v>
      </c>
      <c r="H153" s="35"/>
      <c r="J153" s="1" t="s">
        <v>147</v>
      </c>
      <c r="N153" s="35"/>
      <c r="O153" s="35"/>
      <c r="P153" s="35"/>
      <c r="Q153" s="35"/>
      <c r="R153" s="35"/>
      <c r="S153" s="36"/>
      <c r="W153" s="1"/>
      <c r="X153" s="2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5:40" x14ac:dyDescent="0.15">
      <c r="E154" s="34" t="s">
        <v>333</v>
      </c>
      <c r="F154" s="34" t="s">
        <v>269</v>
      </c>
      <c r="G154" s="35" t="s">
        <v>111</v>
      </c>
      <c r="H154" s="35"/>
      <c r="J154" s="1" t="s">
        <v>147</v>
      </c>
      <c r="N154" s="35"/>
      <c r="O154" s="35"/>
      <c r="P154" s="35"/>
      <c r="Q154" s="35"/>
      <c r="R154" s="35"/>
      <c r="S154" s="36"/>
      <c r="W154" s="1"/>
      <c r="X154" s="20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5:40" x14ac:dyDescent="0.15">
      <c r="W155" s="1"/>
      <c r="X155" s="20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5:40" x14ac:dyDescent="0.15">
      <c r="W156" s="1"/>
      <c r="X156" s="20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5:40" x14ac:dyDescent="0.15">
      <c r="W157" s="1"/>
      <c r="X157" s="20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5:40" x14ac:dyDescent="0.15">
      <c r="W158" s="1"/>
      <c r="X158" s="20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5:40" x14ac:dyDescent="0.15">
      <c r="W159" s="1"/>
      <c r="X159" s="20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5:40" x14ac:dyDescent="0.15">
      <c r="W160" s="1"/>
      <c r="X160" s="20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3:40" x14ac:dyDescent="0.15">
      <c r="W161" s="1"/>
      <c r="X161" s="2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3:40" x14ac:dyDescent="0.15">
      <c r="W162" s="1"/>
      <c r="X162" s="20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3:40" x14ac:dyDescent="0.15">
      <c r="W163" s="1"/>
      <c r="X163" s="2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3:40" x14ac:dyDescent="0.15">
      <c r="W164" s="1"/>
      <c r="X164" s="2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3:40" x14ac:dyDescent="0.15">
      <c r="W165" s="1"/>
      <c r="X165" s="2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3:40" x14ac:dyDescent="0.15">
      <c r="W166" s="1"/>
      <c r="X166" s="20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3:40" x14ac:dyDescent="0.15">
      <c r="W167" s="1"/>
      <c r="X167" s="20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3:40" x14ac:dyDescent="0.15">
      <c r="W168" s="1"/>
      <c r="X168" s="2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3:40" x14ac:dyDescent="0.15">
      <c r="W169" s="1"/>
      <c r="X169" s="20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3:40" x14ac:dyDescent="0.15">
      <c r="W170" s="1"/>
      <c r="X170" s="20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3:40" x14ac:dyDescent="0.15">
      <c r="W171" s="1"/>
      <c r="X171" s="2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3:40" x14ac:dyDescent="0.15">
      <c r="W172" s="1"/>
      <c r="X172" s="20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3:40" x14ac:dyDescent="0.15">
      <c r="W173" s="1"/>
      <c r="X173" s="20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3:40" x14ac:dyDescent="0.15">
      <c r="W174" s="1"/>
      <c r="X174" s="20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3:40" x14ac:dyDescent="0.15">
      <c r="W175" s="1"/>
      <c r="X175" s="20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3:40" x14ac:dyDescent="0.15">
      <c r="W176" s="1"/>
      <c r="X176" s="20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3:40" x14ac:dyDescent="0.15">
      <c r="W177" s="1"/>
      <c r="X177" s="20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3:40" x14ac:dyDescent="0.15">
      <c r="W178" s="1"/>
      <c r="X178" s="20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3:40" x14ac:dyDescent="0.15">
      <c r="W179" s="1"/>
      <c r="X179" s="20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3:40" x14ac:dyDescent="0.15">
      <c r="W180" s="1"/>
      <c r="X180" s="20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3:40" x14ac:dyDescent="0.15">
      <c r="W181" s="1"/>
      <c r="X181" s="20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3:40" x14ac:dyDescent="0.15">
      <c r="W182" s="1"/>
      <c r="X182" s="20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3:40" x14ac:dyDescent="0.15">
      <c r="W183" s="1"/>
      <c r="X183" s="20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3:40" x14ac:dyDescent="0.15">
      <c r="W184" s="1"/>
      <c r="X184" s="20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3:40" x14ac:dyDescent="0.15">
      <c r="W185" s="1"/>
      <c r="X185" s="20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3:40" x14ac:dyDescent="0.15">
      <c r="W186" s="1"/>
      <c r="X186" s="20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3:40" x14ac:dyDescent="0.15">
      <c r="W187" s="1"/>
      <c r="X187" s="20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3:40" x14ac:dyDescent="0.15">
      <c r="W188" s="1"/>
      <c r="X188" s="20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3:40" x14ac:dyDescent="0.15">
      <c r="W189" s="1"/>
      <c r="X189" s="20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3:40" x14ac:dyDescent="0.15">
      <c r="W190" s="1"/>
      <c r="X190" s="20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3:40" x14ac:dyDescent="0.15">
      <c r="W191" s="1"/>
      <c r="X191" s="20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3:40" x14ac:dyDescent="0.15">
      <c r="W192" s="1"/>
      <c r="X192" s="20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3:40" x14ac:dyDescent="0.15">
      <c r="W193" s="1"/>
      <c r="X193" s="20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3:40" x14ac:dyDescent="0.15">
      <c r="W194" s="1"/>
      <c r="X194" s="20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3:40" x14ac:dyDescent="0.15">
      <c r="W195" s="1"/>
      <c r="X195" s="20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3:40" x14ac:dyDescent="0.15">
      <c r="W196" s="1"/>
      <c r="X196" s="20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3:40" x14ac:dyDescent="0.15">
      <c r="W197" s="1"/>
      <c r="X197" s="20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3:40" x14ac:dyDescent="0.15">
      <c r="W198" s="1"/>
      <c r="X198" s="20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3:40" x14ac:dyDescent="0.15">
      <c r="W199" s="1"/>
      <c r="X199" s="20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3:40" x14ac:dyDescent="0.15">
      <c r="W200" s="1"/>
      <c r="X200" s="20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3:40" x14ac:dyDescent="0.15">
      <c r="W201" s="1"/>
      <c r="X201" s="20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3:40" x14ac:dyDescent="0.15">
      <c r="W202" s="1"/>
      <c r="X202" s="20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3:40" x14ac:dyDescent="0.15">
      <c r="W203" s="1"/>
      <c r="X203" s="20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3:40" x14ac:dyDescent="0.15">
      <c r="W204" s="1"/>
      <c r="X204" s="20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3:40" x14ac:dyDescent="0.15">
      <c r="W205" s="1"/>
      <c r="X205" s="20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3:40" x14ac:dyDescent="0.15">
      <c r="W206" s="1"/>
      <c r="X206" s="20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3:40" x14ac:dyDescent="0.15">
      <c r="W207" s="1"/>
      <c r="X207" s="20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3:40" x14ac:dyDescent="0.15">
      <c r="W208" s="1"/>
      <c r="X208" s="20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3:40" x14ac:dyDescent="0.15">
      <c r="W209" s="1"/>
      <c r="X209" s="20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3:40" x14ac:dyDescent="0.15">
      <c r="W210" s="1"/>
      <c r="X210" s="20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3:40" x14ac:dyDescent="0.15">
      <c r="W211" s="1"/>
      <c r="X211" s="20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3:40" x14ac:dyDescent="0.15">
      <c r="W212" s="1"/>
      <c r="X212" s="20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3:40" x14ac:dyDescent="0.15">
      <c r="W213" s="1"/>
      <c r="X213" s="20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3:40" x14ac:dyDescent="0.15">
      <c r="W214" s="1"/>
      <c r="X214" s="20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3:40" x14ac:dyDescent="0.15">
      <c r="W215" s="1"/>
      <c r="X215" s="20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3:40" x14ac:dyDescent="0.15">
      <c r="W216" s="1"/>
      <c r="X216" s="20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3:40" x14ac:dyDescent="0.15">
      <c r="W217" s="1"/>
      <c r="X217" s="20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3:40" x14ac:dyDescent="0.15">
      <c r="W218" s="1"/>
      <c r="X218" s="20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3:40" x14ac:dyDescent="0.15">
      <c r="W219" s="1"/>
      <c r="X219" s="20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3:40" x14ac:dyDescent="0.15">
      <c r="W220" s="1"/>
      <c r="X220" s="20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3:40" x14ac:dyDescent="0.15">
      <c r="W221" s="1"/>
      <c r="X221" s="20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3:40" x14ac:dyDescent="0.15">
      <c r="W222" s="1"/>
      <c r="X222" s="20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3:40" x14ac:dyDescent="0.15">
      <c r="W223" s="1"/>
      <c r="X223" s="20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3:40" x14ac:dyDescent="0.15">
      <c r="W224" s="1"/>
      <c r="X224" s="20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3:40" x14ac:dyDescent="0.15">
      <c r="W225" s="1"/>
      <c r="X225" s="20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3:40" x14ac:dyDescent="0.15">
      <c r="W226" s="1"/>
      <c r="X226" s="20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3:40" x14ac:dyDescent="0.15">
      <c r="W227" s="1"/>
      <c r="X227" s="20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3:40" x14ac:dyDescent="0.15">
      <c r="W228" s="1"/>
      <c r="X228" s="20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3:40" x14ac:dyDescent="0.15">
      <c r="W229" s="1"/>
      <c r="X229" s="20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3:40" x14ac:dyDescent="0.15">
      <c r="W230" s="1"/>
      <c r="X230" s="20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3:40" x14ac:dyDescent="0.15">
      <c r="W231" s="1"/>
      <c r="X231" s="20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3:40" x14ac:dyDescent="0.15">
      <c r="W232" s="1"/>
      <c r="X232" s="20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3:40" x14ac:dyDescent="0.15">
      <c r="W233" s="1"/>
      <c r="X233" s="20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3:40" x14ac:dyDescent="0.15">
      <c r="W234" s="1"/>
      <c r="X234" s="20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3:40" x14ac:dyDescent="0.15">
      <c r="W235" s="1"/>
      <c r="X235" s="20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</sheetData>
  <mergeCells count="66">
    <mergeCell ref="R25:R30"/>
    <mergeCell ref="A25:A30"/>
    <mergeCell ref="B25:C30"/>
    <mergeCell ref="I25:I30"/>
    <mergeCell ref="J25:J30"/>
    <mergeCell ref="K25:K30"/>
    <mergeCell ref="L25:L30"/>
    <mergeCell ref="M25:M30"/>
    <mergeCell ref="N25:N30"/>
    <mergeCell ref="O25:O30"/>
    <mergeCell ref="P25:P30"/>
    <mergeCell ref="Q25:Q30"/>
    <mergeCell ref="R19:R24"/>
    <mergeCell ref="A19:A24"/>
    <mergeCell ref="B19:C24"/>
    <mergeCell ref="I19:I24"/>
    <mergeCell ref="J19:J24"/>
    <mergeCell ref="K19:K24"/>
    <mergeCell ref="L19:L24"/>
    <mergeCell ref="M19:M24"/>
    <mergeCell ref="N19:N24"/>
    <mergeCell ref="O19:O24"/>
    <mergeCell ref="P19:P24"/>
    <mergeCell ref="Q19:Q24"/>
    <mergeCell ref="B13:C18"/>
    <mergeCell ref="I13:I18"/>
    <mergeCell ref="J13:J18"/>
    <mergeCell ref="K13:K18"/>
    <mergeCell ref="R13:R18"/>
    <mergeCell ref="L13:L18"/>
    <mergeCell ref="M13:M18"/>
    <mergeCell ref="N13:N18"/>
    <mergeCell ref="O13:O18"/>
    <mergeCell ref="P13:P18"/>
    <mergeCell ref="Q13:Q18"/>
    <mergeCell ref="M7:M12"/>
    <mergeCell ref="N7:N12"/>
    <mergeCell ref="A5:A6"/>
    <mergeCell ref="B5:C6"/>
    <mergeCell ref="D5:G5"/>
    <mergeCell ref="I5:R5"/>
    <mergeCell ref="O7:O12"/>
    <mergeCell ref="P7:P12"/>
    <mergeCell ref="Q7:Q12"/>
    <mergeCell ref="R7:R12"/>
    <mergeCell ref="B7:C12"/>
    <mergeCell ref="I7:I12"/>
    <mergeCell ref="J7:J12"/>
    <mergeCell ref="K7:K12"/>
    <mergeCell ref="L7:L12"/>
    <mergeCell ref="A13:A18"/>
    <mergeCell ref="AD3:AE3"/>
    <mergeCell ref="S5:S6"/>
    <mergeCell ref="A1:S1"/>
    <mergeCell ref="A3:B3"/>
    <mergeCell ref="C3:F3"/>
    <mergeCell ref="G3:K3"/>
    <mergeCell ref="L3:S3"/>
    <mergeCell ref="A4:B4"/>
    <mergeCell ref="C4:F4"/>
    <mergeCell ref="G4:K4"/>
    <mergeCell ref="L4:S4"/>
    <mergeCell ref="AD4:AE4"/>
    <mergeCell ref="I6:M6"/>
    <mergeCell ref="N6:Q6"/>
    <mergeCell ref="A7:A12"/>
  </mergeCells>
  <phoneticPr fontId="19"/>
  <conditionalFormatting sqref="E7:E30">
    <cfRule type="expression" dxfId="31" priority="5">
      <formula>(RIGHT($E7,1)=" ")</formula>
    </cfRule>
    <cfRule type="expression" dxfId="30" priority="6">
      <formula>(RIGHT($E7,1)="　")</formula>
    </cfRule>
    <cfRule type="expression" dxfId="29" priority="7">
      <formula>(LEFT($E7,1)=" ")</formula>
    </cfRule>
    <cfRule type="expression" dxfId="28" priority="8">
      <formula>(LEFT($E7,1)="　")</formula>
    </cfRule>
    <cfRule type="expression" dxfId="27" priority="10">
      <formula>DBCS(E7)&lt;&gt;E7</formula>
    </cfRule>
  </conditionalFormatting>
  <conditionalFormatting sqref="F7:F30">
    <cfRule type="expression" dxfId="26" priority="1">
      <formula>(RIGHT($F7,1)=" ")</formula>
    </cfRule>
    <cfRule type="expression" dxfId="25" priority="2">
      <formula>(RIGHT($F7,1)="　")</formula>
    </cfRule>
    <cfRule type="expression" dxfId="24" priority="3">
      <formula>(LEFT($F7,1)=" ")</formula>
    </cfRule>
    <cfRule type="expression" dxfId="23" priority="4">
      <formula>(LEFT($F7,1)="　")</formula>
    </cfRule>
    <cfRule type="expression" dxfId="22" priority="9">
      <formula>LEN(F7)&lt;&gt;LENB(F7)</formula>
    </cfRule>
  </conditionalFormatting>
  <dataValidations count="12">
    <dataValidation type="list" allowBlank="1" showInputMessage="1" showErrorMessage="1" prompt="登録都道府県を選択してください" sqref="H7:H12" xr:uid="{00000000-0002-0000-0300-000000000000}">
      <formula1>prefec1</formula1>
    </dataValidation>
    <dataValidation allowBlank="1" showInputMessage="1" showErrorMessage="1" prompt="姓と名の間に全角スペースを入れてください" sqref="E9" xr:uid="{00000000-0002-0000-0300-000001000000}"/>
    <dataValidation allowBlank="1" showErrorMessage="1" error="リストから選んで入力してください。" prompt="リストから選んで入力してください。" sqref="B7:C30" xr:uid="{00000000-0002-0000-0300-000002000000}"/>
    <dataValidation type="textLength" imeMode="off" operator="lessThanOrEqual" allowBlank="1" showInputMessage="1" showErrorMessage="1" prompt="半角で２桁の数字を入力してください。手動計時の場合は１桁の数字を入力してください。" sqref="M7 M13 M19 M25" xr:uid="{00000000-0002-0000-0300-000003000000}">
      <formula1>2</formula1>
    </dataValidation>
    <dataValidation type="textLength" imeMode="off" operator="equal" allowBlank="1" showInputMessage="1" showErrorMessage="1" prompt="半角で数字を入力してください。" sqref="K7 K13 K19 K25" xr:uid="{00000000-0002-0000-0300-000004000000}">
      <formula1>2</formula1>
    </dataValidation>
    <dataValidation type="textLength" imeMode="off" operator="equal" allowBlank="1" showInputMessage="1" showErrorMessage="1" prompt="半角で数字を入力してください。" sqref="I7 I13 I19 I25" xr:uid="{00000000-0002-0000-0300-000005000000}">
      <formula1>1</formula1>
    </dataValidation>
    <dataValidation imeMode="on" allowBlank="1" showInputMessage="1" showErrorMessage="1" sqref="C3 G3:H3" xr:uid="{00000000-0002-0000-0300-000006000000}"/>
    <dataValidation imeMode="off" allowBlank="1" showInputMessage="1" showErrorMessage="1" sqref="D7:D30 L4" xr:uid="{00000000-0002-0000-0300-000007000000}"/>
    <dataValidation imeMode="disabled" allowBlank="1" showInputMessage="1" showErrorMessage="1" sqref="C4 L3" xr:uid="{00000000-0002-0000-0300-000008000000}"/>
    <dataValidation type="list" imeMode="disabled" allowBlank="1" showInputMessage="1" showErrorMessage="1" prompt="学年を選択してください" sqref="G7:G30 H13:H30" xr:uid="{00000000-0002-0000-0300-000009000000}">
      <formula1>$G$71:$G$74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F7:F30" xr:uid="{00000000-0002-0000-0300-00000A000000}"/>
    <dataValidation imeMode="hiragana" allowBlank="1" showInputMessage="1" showErrorMessage="1" prompt="姓と名の間に全角スペースを入れてください" sqref="E7:E8 E10:E30" xr:uid="{00000000-0002-0000-0300-00000B000000}"/>
  </dataValidations>
  <pageMargins left="0.47244094488188981" right="0.47244094488188981" top="0.59055118110236227" bottom="0.59055118110236227" header="0.31496062992125984" footer="0.31496062992125984"/>
  <pageSetup paperSize="9" scale="88" orientation="portrait" r:id="rId1"/>
  <colBreaks count="1" manualBreakCount="1">
    <brk id="19" max="160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T285"/>
  <sheetViews>
    <sheetView view="pageBreakPreview" zoomScaleNormal="80" zoomScaleSheetLayoutView="100" workbookViewId="0">
      <pane ySplit="6" topLeftCell="A7" activePane="bottomLeft" state="frozen"/>
      <selection pane="bottomLeft" activeCell="B7" sqref="B7:U38"/>
    </sheetView>
  </sheetViews>
  <sheetFormatPr defaultColWidth="3.625" defaultRowHeight="13.5" x14ac:dyDescent="0.15"/>
  <cols>
    <col min="1" max="1" width="3.75" style="7" customWidth="1"/>
    <col min="2" max="2" width="6.25" style="7" customWidth="1"/>
    <col min="3" max="3" width="13.75" style="7" customWidth="1"/>
    <col min="4" max="4" width="12.5" style="7" customWidth="1"/>
    <col min="5" max="6" width="3.5" style="7" customWidth="1"/>
    <col min="7" max="7" width="7.5" style="7" bestFit="1" customWidth="1"/>
    <col min="8" max="8" width="16" style="7" customWidth="1"/>
    <col min="9" max="9" width="2.5" style="7" customWidth="1"/>
    <col min="10" max="10" width="2.375" style="7" customWidth="1"/>
    <col min="11" max="11" width="2.5" style="7" customWidth="1"/>
    <col min="12" max="12" width="2.375" style="7" customWidth="1"/>
    <col min="13" max="13" width="2.5" style="7" customWidth="1"/>
    <col min="14" max="15" width="1.875" style="7" customWidth="1"/>
    <col min="16" max="16" width="1.25" style="7" customWidth="1"/>
    <col min="17" max="17" width="1.875" style="7" customWidth="1"/>
    <col min="18" max="18" width="2.5" style="7" customWidth="1"/>
    <col min="19" max="19" width="2.375" style="7" customWidth="1"/>
    <col min="20" max="20" width="2.5" style="7" customWidth="1"/>
    <col min="21" max="21" width="2.375" style="7" customWidth="1"/>
    <col min="22" max="22" width="8.375" style="7" customWidth="1"/>
    <col min="23" max="23" width="6" style="7" customWidth="1"/>
    <col min="24" max="24" width="3.625" style="7"/>
    <col min="25" max="26" width="3.625" style="1"/>
    <col min="27" max="27" width="10.375" style="7" bestFit="1" customWidth="1"/>
    <col min="28" max="28" width="29" style="8" customWidth="1"/>
    <col min="29" max="31" width="9.375" style="7" bestFit="1" customWidth="1"/>
    <col min="32" max="32" width="8.375" style="7" bestFit="1" customWidth="1"/>
    <col min="33" max="33" width="15" style="7" bestFit="1" customWidth="1"/>
    <col min="34" max="34" width="7" style="7" customWidth="1"/>
    <col min="35" max="35" width="19.375" style="7" bestFit="1" customWidth="1"/>
    <col min="36" max="36" width="12.25" style="7" customWidth="1"/>
    <col min="37" max="37" width="5.375" style="7" bestFit="1" customWidth="1"/>
    <col min="38" max="38" width="7.375" style="7" bestFit="1" customWidth="1"/>
    <col min="39" max="39" width="4.375" style="7" customWidth="1"/>
    <col min="40" max="40" width="6.75" style="7" customWidth="1"/>
    <col min="41" max="41" width="12" style="7" customWidth="1"/>
    <col min="42" max="42" width="7.375" bestFit="1" customWidth="1"/>
    <col min="43" max="43" width="6.25" customWidth="1"/>
    <col min="44" max="44" width="13.875" style="6" bestFit="1" customWidth="1"/>
    <col min="45" max="46" width="6.25" customWidth="1"/>
    <col min="47" max="16384" width="3.625" style="7"/>
  </cols>
  <sheetData>
    <row r="1" spans="1:44" ht="32.25" customHeight="1" x14ac:dyDescent="0.15">
      <c r="A1" s="153" t="s">
        <v>635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44" ht="7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44" ht="24" customHeight="1" x14ac:dyDescent="0.15">
      <c r="A3" s="154" t="s">
        <v>636</v>
      </c>
      <c r="B3" s="155"/>
      <c r="C3" s="156" t="str">
        <f>IF(基礎データ!$C$2="","",基礎データ!$C$2)</f>
        <v/>
      </c>
      <c r="D3" s="157"/>
      <c r="E3" s="157"/>
      <c r="F3" s="157"/>
      <c r="G3" s="157"/>
      <c r="H3" s="158"/>
      <c r="I3" s="154" t="s">
        <v>11</v>
      </c>
      <c r="J3" s="155"/>
      <c r="K3" s="155"/>
      <c r="L3" s="155"/>
      <c r="M3" s="159"/>
      <c r="N3" s="160" t="s">
        <v>734</v>
      </c>
      <c r="O3" s="160"/>
      <c r="P3" s="160"/>
      <c r="Q3" s="160"/>
      <c r="R3" s="160"/>
      <c r="S3" s="160"/>
      <c r="T3" s="160"/>
      <c r="U3" s="160"/>
      <c r="V3" s="160"/>
      <c r="W3" s="161"/>
      <c r="AH3" s="152"/>
      <c r="AI3" s="152"/>
      <c r="AJ3" s="32" t="s">
        <v>136</v>
      </c>
      <c r="AK3" s="32" t="s">
        <v>143</v>
      </c>
      <c r="AL3" s="32" t="s">
        <v>138</v>
      </c>
      <c r="AM3" s="19"/>
    </row>
    <row r="4" spans="1:44" ht="24" customHeight="1" x14ac:dyDescent="0.15">
      <c r="A4" s="139" t="s">
        <v>475</v>
      </c>
      <c r="B4" s="140"/>
      <c r="C4" s="141" t="str">
        <f>IF(基礎データ!$C$7="","",基礎データ!$C$7)</f>
        <v/>
      </c>
      <c r="D4" s="142"/>
      <c r="E4" s="142"/>
      <c r="F4" s="142"/>
      <c r="G4" s="142"/>
      <c r="H4" s="143"/>
      <c r="I4" s="139" t="s">
        <v>12</v>
      </c>
      <c r="J4" s="144"/>
      <c r="K4" s="144"/>
      <c r="L4" s="144"/>
      <c r="M4" s="145"/>
      <c r="N4" s="146" t="str">
        <f>IF(基礎データ!$C$6="","",基礎データ!$C$6)</f>
        <v/>
      </c>
      <c r="O4" s="146"/>
      <c r="P4" s="146"/>
      <c r="Q4" s="146"/>
      <c r="R4" s="146"/>
      <c r="S4" s="146"/>
      <c r="T4" s="146"/>
      <c r="U4" s="146"/>
      <c r="V4" s="146"/>
      <c r="W4" s="147"/>
      <c r="AH4" s="148"/>
      <c r="AI4" s="148"/>
      <c r="AJ4" s="32">
        <f>基礎データ!$C$3</f>
        <v>0</v>
      </c>
      <c r="AK4" s="32" t="s">
        <v>145</v>
      </c>
      <c r="AL4" s="32" t="e">
        <f>VLOOKUP($AJ$4,$H$218:$K$278,3,FALSE)</f>
        <v>#N/A</v>
      </c>
      <c r="AM4" s="19"/>
    </row>
    <row r="5" spans="1:44" ht="18" customHeight="1" x14ac:dyDescent="0.15">
      <c r="A5" s="149"/>
      <c r="B5" s="151" t="s">
        <v>476</v>
      </c>
      <c r="C5" s="129" t="s">
        <v>2</v>
      </c>
      <c r="D5" s="129"/>
      <c r="E5" s="151" t="s">
        <v>464</v>
      </c>
      <c r="F5" s="151" t="s">
        <v>465</v>
      </c>
      <c r="G5" s="127" t="s">
        <v>643</v>
      </c>
      <c r="H5" s="129" t="s">
        <v>467</v>
      </c>
      <c r="I5" s="131" t="s">
        <v>9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134" t="s">
        <v>6</v>
      </c>
    </row>
    <row r="6" spans="1:44" ht="18" customHeight="1" thickBot="1" x14ac:dyDescent="0.2">
      <c r="A6" s="150"/>
      <c r="B6" s="130"/>
      <c r="C6" s="21" t="s">
        <v>10</v>
      </c>
      <c r="D6" s="21" t="s">
        <v>501</v>
      </c>
      <c r="E6" s="130"/>
      <c r="F6" s="130"/>
      <c r="G6" s="128"/>
      <c r="H6" s="130"/>
      <c r="I6" s="136" t="s">
        <v>466</v>
      </c>
      <c r="J6" s="137"/>
      <c r="K6" s="137"/>
      <c r="L6" s="137"/>
      <c r="M6" s="138"/>
      <c r="N6" s="136" t="s">
        <v>468</v>
      </c>
      <c r="O6" s="137"/>
      <c r="P6" s="137"/>
      <c r="Q6" s="137"/>
      <c r="R6" s="136" t="s">
        <v>477</v>
      </c>
      <c r="S6" s="137"/>
      <c r="T6" s="137"/>
      <c r="U6" s="138"/>
      <c r="V6" s="21" t="s">
        <v>469</v>
      </c>
      <c r="W6" s="135"/>
      <c r="AA6" s="24" t="s">
        <v>13</v>
      </c>
      <c r="AB6" s="37" t="s">
        <v>140</v>
      </c>
      <c r="AC6" s="24" t="s">
        <v>179</v>
      </c>
      <c r="AD6" s="24" t="s">
        <v>160</v>
      </c>
      <c r="AE6" s="24" t="s">
        <v>161</v>
      </c>
      <c r="AF6" s="24" t="s">
        <v>14</v>
      </c>
      <c r="AG6" s="24" t="s">
        <v>15</v>
      </c>
      <c r="AH6" s="24" t="s">
        <v>16</v>
      </c>
      <c r="AI6" s="24" t="s">
        <v>17</v>
      </c>
      <c r="AJ6" s="24" t="s">
        <v>18</v>
      </c>
      <c r="AK6" s="24" t="s">
        <v>135</v>
      </c>
      <c r="AL6" s="24" t="s">
        <v>19</v>
      </c>
      <c r="AM6" s="24" t="s">
        <v>253</v>
      </c>
      <c r="AN6" s="24" t="s">
        <v>139</v>
      </c>
      <c r="AO6" s="24" t="s">
        <v>249</v>
      </c>
      <c r="AP6" s="1" t="s">
        <v>240</v>
      </c>
      <c r="AQ6" s="1"/>
      <c r="AR6" s="1" t="s">
        <v>251</v>
      </c>
    </row>
    <row r="7" spans="1:44" ht="24" customHeight="1" thickTop="1" x14ac:dyDescent="0.15">
      <c r="A7" s="71">
        <v>1</v>
      </c>
      <c r="B7" s="9"/>
      <c r="C7" s="115"/>
      <c r="D7" s="115"/>
      <c r="E7" s="9"/>
      <c r="F7" s="9"/>
      <c r="G7" s="9"/>
      <c r="H7" s="72"/>
      <c r="I7" s="68"/>
      <c r="J7" s="73"/>
      <c r="K7" s="73"/>
      <c r="L7" s="73"/>
      <c r="M7" s="74"/>
      <c r="N7" s="73"/>
      <c r="O7" s="73"/>
      <c r="P7" s="75"/>
      <c r="Q7" s="73"/>
      <c r="R7" s="68"/>
      <c r="S7" s="76"/>
      <c r="T7" s="73"/>
      <c r="U7" s="76"/>
      <c r="V7" s="77"/>
      <c r="W7" s="78"/>
      <c r="AA7" s="3" t="str">
        <f t="shared" ref="AA7:AA38" si="0">IF(ISBLANK(B7),"",VLOOKUP(CONCATENATE($AK$4,F7),$AA$133:$AB$142,2,FALSE)+B7*100)</f>
        <v/>
      </c>
      <c r="AB7" s="38" t="str">
        <f t="shared" ref="AB7:AB31" si="1">IF(ISBLANK(H7),"",H7)</f>
        <v/>
      </c>
      <c r="AC7" s="39" t="str">
        <f>IF($AB7="","",IF(個人種目入力!$AM7=2,VLOOKUP($AB7,'(種目・作業用)'!$A$22:$D$36,2,FALSE),VLOOKUP($AB7,'(種目・作業用)'!$A$2:$D$21,2,FALSE)))</f>
        <v/>
      </c>
      <c r="AD7" s="39" t="str">
        <f>IF($AB7="","",IF(個人種目入力!$AM7=2,VLOOKUP($AB7,'(種目・作業用)'!$A$22:$D$36,3,FALSE),VLOOKUP($AB7,'(種目・作業用)'!$A$2:$D$21,3,FALSE)))</f>
        <v/>
      </c>
      <c r="AE7" s="39" t="str">
        <f>IF($AB7="","",IF(個人種目入力!$AM7=2,VLOOKUP($AB7,'(種目・作業用)'!$A$22:$D$36,4,FALSE),VLOOKUP($AB7,'(種目・作業用)'!$A$2:$D$21,4,FALSE)))</f>
        <v/>
      </c>
      <c r="AF7" s="40" t="str">
        <f>IF(ISNUMBER(AA7),IF(LEN(I7)=2,CONCATENATE("0",I7,K7,M7),IF(LEN(I7)=1,CONCATENATE("00",I7,K7,M7),CONCATENATE("000",K7,M7))),"")</f>
        <v/>
      </c>
      <c r="AG7" s="3" t="str">
        <f>IF(AF7="000",AE7,CONCATENATE(AE7," ",AF7))</f>
        <v xml:space="preserve"> </v>
      </c>
      <c r="AH7" s="3" t="str">
        <f t="shared" ref="AH7:AH38" si="2">IF(ISBLANK(B7),"",B7)</f>
        <v/>
      </c>
      <c r="AI7" s="3" t="str">
        <f t="shared" ref="AI7:AI31" si="3">IF(ISNUMBER(AH7),IF(ISBLANK(E7),AR7,CONCATENATE(AR7,"(",E7,")")),"")</f>
        <v/>
      </c>
      <c r="AJ7" s="3" t="str">
        <f t="shared" ref="AJ7:AJ38" si="4">IF(ISNUMBER(AH7),D7,"")</f>
        <v/>
      </c>
      <c r="AK7" s="41" t="str">
        <f t="shared" ref="AK7:AK70" si="5">IF(ISNUMBER(AH7),VLOOKUP(AP7,$AP$132:$AQ$179,2,FALSE),"")</f>
        <v/>
      </c>
      <c r="AL7" s="3" t="str">
        <f>IF(ISNUMBER(AH7),$AL$4,"")</f>
        <v/>
      </c>
      <c r="AM7" s="3" t="str">
        <f t="shared" ref="AM7:AM31" si="6">IF(ISBLANK(F7),"",IF(F7="男",1,2))</f>
        <v/>
      </c>
      <c r="AN7" s="3" t="str">
        <f>IF(W7="","",W7)</f>
        <v/>
      </c>
      <c r="AO7" s="3" t="str">
        <f>IF(ISNUMBER(AH7),$AJ$4,"")</f>
        <v/>
      </c>
      <c r="AP7" s="3" t="str">
        <f>IF(ISBLANK(G7),"",G7)</f>
        <v/>
      </c>
      <c r="AQ7" s="1"/>
      <c r="AR7" s="1" t="str">
        <f t="shared" ref="AR7:AR38" si="7">IF(LEN(C7)&gt;6,SUBSTITUTE(C7,"　",""),IF(LEN(C7)=6,C7,IF(LEN(C7)=5,CONCATENATE(C7,"　"),IF(LEN(C7)=4,CONCATENATE(SUBSTITUTE(C7,"　","　　"),"　"),CONCATENATE(SUBSTITUTE(C7,"　","　　　"),"　")))))</f>
        <v>　</v>
      </c>
    </row>
    <row r="8" spans="1:44" ht="24" customHeight="1" x14ac:dyDescent="0.15">
      <c r="A8" s="23">
        <v>2</v>
      </c>
      <c r="B8" s="79"/>
      <c r="C8" s="79"/>
      <c r="D8" s="79"/>
      <c r="E8" s="79"/>
      <c r="F8" s="79"/>
      <c r="G8" s="79"/>
      <c r="H8" s="49"/>
      <c r="I8" s="80"/>
      <c r="J8" s="81"/>
      <c r="K8" s="81"/>
      <c r="L8" s="81"/>
      <c r="M8" s="82"/>
      <c r="N8" s="81"/>
      <c r="O8" s="81"/>
      <c r="P8" s="83"/>
      <c r="Q8" s="81"/>
      <c r="R8" s="80"/>
      <c r="S8" s="84"/>
      <c r="T8" s="81"/>
      <c r="U8" s="84"/>
      <c r="V8" s="62"/>
      <c r="W8" s="85"/>
      <c r="AA8" s="3" t="str">
        <f t="shared" si="0"/>
        <v/>
      </c>
      <c r="AB8" s="38" t="str">
        <f t="shared" si="1"/>
        <v/>
      </c>
      <c r="AC8" s="39" t="str">
        <f>IF($AB8="","",IF(個人種目入力!$AM8=2,VLOOKUP($AB8,'(種目・作業用)'!$A$22:$D$36,2,FALSE),VLOOKUP($AB8,'(種目・作業用)'!$A$2:$D$21,2,FALSE)))</f>
        <v/>
      </c>
      <c r="AD8" s="39" t="str">
        <f>IF($AB8="","",IF(個人種目入力!$AM8=2,VLOOKUP($AB8,'(種目・作業用)'!$A$22:$D$36,3,FALSE),VLOOKUP($AB8,'(種目・作業用)'!$A$2:$D$21,3,FALSE)))</f>
        <v/>
      </c>
      <c r="AE8" s="39" t="str">
        <f>IF($AB8="","",IF(個人種目入力!$AM8=2,VLOOKUP($AB8,'(種目・作業用)'!$A$22:$D$36,4,FALSE),VLOOKUP($AB8,'(種目・作業用)'!$A$2:$D$21,4,FALSE)))</f>
        <v/>
      </c>
      <c r="AF8" s="40" t="str">
        <f t="shared" ref="AF8:AF31" si="8">IF(ISNUMBER(AA8),IF(LEN(I8)=2,CONCATENATE("0",I8,K8,M8),IF(LEN(I8)=1,CONCATENATE("00",I8,K8,M8),CONCATENATE("000",K8,M8))),"")</f>
        <v/>
      </c>
      <c r="AG8" s="3" t="str">
        <f t="shared" ref="AG8:AG31" si="9">IF(AF8="000",AE8,CONCATENATE(AE8," ",AF8))</f>
        <v xml:space="preserve"> </v>
      </c>
      <c r="AH8" s="3" t="str">
        <f t="shared" si="2"/>
        <v/>
      </c>
      <c r="AI8" s="3" t="str">
        <f t="shared" si="3"/>
        <v/>
      </c>
      <c r="AJ8" s="3" t="str">
        <f t="shared" si="4"/>
        <v/>
      </c>
      <c r="AK8" s="41" t="str">
        <f t="shared" si="5"/>
        <v/>
      </c>
      <c r="AL8" s="3" t="str">
        <f t="shared" ref="AL8:AL31" si="10">IF(ISNUMBER(AH8),$AL$4,"")</f>
        <v/>
      </c>
      <c r="AM8" s="3" t="str">
        <f t="shared" si="6"/>
        <v/>
      </c>
      <c r="AN8" s="3" t="str">
        <f t="shared" ref="AN8:AN71" si="11">IF(W8="","",W8)</f>
        <v/>
      </c>
      <c r="AO8" s="3" t="str">
        <f t="shared" ref="AO8:AO31" si="12">IF(ISNUMBER(AH8),$AJ$4,"")</f>
        <v/>
      </c>
      <c r="AP8" s="3" t="str">
        <f t="shared" ref="AP8:AP71" si="13">IF(ISBLANK(G8),"",G8)</f>
        <v/>
      </c>
      <c r="AQ8" s="1"/>
      <c r="AR8" s="1" t="str">
        <f t="shared" si="7"/>
        <v>　</v>
      </c>
    </row>
    <row r="9" spans="1:44" ht="24" customHeight="1" x14ac:dyDescent="0.15">
      <c r="A9" s="23">
        <v>3</v>
      </c>
      <c r="B9" s="79"/>
      <c r="C9" s="79"/>
      <c r="D9" s="79"/>
      <c r="E9" s="79"/>
      <c r="F9" s="79"/>
      <c r="G9" s="79"/>
      <c r="H9" s="49"/>
      <c r="I9" s="80"/>
      <c r="J9" s="81"/>
      <c r="K9" s="81"/>
      <c r="L9" s="81"/>
      <c r="M9" s="82"/>
      <c r="N9" s="81"/>
      <c r="O9" s="81"/>
      <c r="P9" s="83"/>
      <c r="Q9" s="81"/>
      <c r="R9" s="80"/>
      <c r="S9" s="84"/>
      <c r="T9" s="81"/>
      <c r="U9" s="84"/>
      <c r="V9" s="62"/>
      <c r="W9" s="85"/>
      <c r="AA9" s="3" t="str">
        <f t="shared" si="0"/>
        <v/>
      </c>
      <c r="AB9" s="38" t="str">
        <f t="shared" si="1"/>
        <v/>
      </c>
      <c r="AC9" s="39" t="str">
        <f>IF($AB9="","",IF(個人種目入力!$AM9=2,VLOOKUP($AB9,'(種目・作業用)'!$A$22:$D$36,2,FALSE),VLOOKUP($AB9,'(種目・作業用)'!$A$2:$D$21,2,FALSE)))</f>
        <v/>
      </c>
      <c r="AD9" s="39" t="str">
        <f>IF($AB9="","",IF(個人種目入力!$AM9=2,VLOOKUP($AB9,'(種目・作業用)'!$A$22:$D$36,3,FALSE),VLOOKUP($AB9,'(種目・作業用)'!$A$2:$D$21,3,FALSE)))</f>
        <v/>
      </c>
      <c r="AE9" s="39" t="str">
        <f>IF($AB9="","",IF(個人種目入力!$AM9=2,VLOOKUP($AB9,'(種目・作業用)'!$A$22:$D$36,4,FALSE),VLOOKUP($AB9,'(種目・作業用)'!$A$2:$D$21,4,FALSE)))</f>
        <v/>
      </c>
      <c r="AF9" s="40" t="str">
        <f t="shared" si="8"/>
        <v/>
      </c>
      <c r="AG9" s="3" t="str">
        <f t="shared" si="9"/>
        <v xml:space="preserve"> </v>
      </c>
      <c r="AH9" s="3" t="str">
        <f t="shared" si="2"/>
        <v/>
      </c>
      <c r="AI9" s="3" t="str">
        <f t="shared" si="3"/>
        <v/>
      </c>
      <c r="AJ9" s="3" t="str">
        <f t="shared" si="4"/>
        <v/>
      </c>
      <c r="AK9" s="41" t="str">
        <f t="shared" si="5"/>
        <v/>
      </c>
      <c r="AL9" s="3" t="str">
        <f t="shared" si="10"/>
        <v/>
      </c>
      <c r="AM9" s="3" t="str">
        <f t="shared" si="6"/>
        <v/>
      </c>
      <c r="AN9" s="3" t="str">
        <f t="shared" si="11"/>
        <v/>
      </c>
      <c r="AO9" s="3" t="str">
        <f t="shared" si="12"/>
        <v/>
      </c>
      <c r="AP9" s="3" t="str">
        <f t="shared" si="13"/>
        <v/>
      </c>
      <c r="AQ9" s="1"/>
      <c r="AR9" s="1" t="str">
        <f t="shared" si="7"/>
        <v>　</v>
      </c>
    </row>
    <row r="10" spans="1:44" ht="24" customHeight="1" x14ac:dyDescent="0.15">
      <c r="A10" s="23">
        <v>4</v>
      </c>
      <c r="B10" s="79"/>
      <c r="C10" s="79"/>
      <c r="D10" s="79"/>
      <c r="E10" s="79"/>
      <c r="F10" s="79"/>
      <c r="G10" s="79"/>
      <c r="H10" s="49"/>
      <c r="I10" s="80"/>
      <c r="J10" s="81"/>
      <c r="K10" s="81"/>
      <c r="L10" s="81"/>
      <c r="M10" s="82"/>
      <c r="N10" s="81"/>
      <c r="O10" s="81"/>
      <c r="P10" s="83"/>
      <c r="Q10" s="81"/>
      <c r="R10" s="80"/>
      <c r="S10" s="84"/>
      <c r="T10" s="81"/>
      <c r="U10" s="84"/>
      <c r="V10" s="62"/>
      <c r="W10" s="85"/>
      <c r="AA10" s="3" t="str">
        <f t="shared" si="0"/>
        <v/>
      </c>
      <c r="AB10" s="38" t="str">
        <f t="shared" si="1"/>
        <v/>
      </c>
      <c r="AC10" s="39" t="str">
        <f>IF($AB10="","",IF(個人種目入力!$AM10=2,VLOOKUP($AB10,'(種目・作業用)'!$A$22:$D$36,2,FALSE),VLOOKUP($AB10,'(種目・作業用)'!$A$2:$D$21,2,FALSE)))</f>
        <v/>
      </c>
      <c r="AD10" s="39" t="str">
        <f>IF($AB10="","",IF(個人種目入力!$AM10=2,VLOOKUP($AB10,'(種目・作業用)'!$A$22:$D$36,3,FALSE),VLOOKUP($AB10,'(種目・作業用)'!$A$2:$D$21,3,FALSE)))</f>
        <v/>
      </c>
      <c r="AE10" s="39" t="str">
        <f>IF($AB10="","",IF(個人種目入力!$AM10=2,VLOOKUP($AB10,'(種目・作業用)'!$A$22:$D$36,4,FALSE),VLOOKUP($AB10,'(種目・作業用)'!$A$2:$D$21,4,FALSE)))</f>
        <v/>
      </c>
      <c r="AF10" s="40" t="str">
        <f t="shared" si="8"/>
        <v/>
      </c>
      <c r="AG10" s="3" t="str">
        <f t="shared" si="9"/>
        <v xml:space="preserve"> </v>
      </c>
      <c r="AH10" s="3" t="str">
        <f t="shared" si="2"/>
        <v/>
      </c>
      <c r="AI10" s="3" t="str">
        <f t="shared" si="3"/>
        <v/>
      </c>
      <c r="AJ10" s="3" t="str">
        <f t="shared" si="4"/>
        <v/>
      </c>
      <c r="AK10" s="41" t="str">
        <f t="shared" si="5"/>
        <v/>
      </c>
      <c r="AL10" s="3" t="str">
        <f t="shared" si="10"/>
        <v/>
      </c>
      <c r="AM10" s="3" t="str">
        <f t="shared" si="6"/>
        <v/>
      </c>
      <c r="AN10" s="3" t="str">
        <f t="shared" si="11"/>
        <v/>
      </c>
      <c r="AO10" s="3" t="str">
        <f t="shared" si="12"/>
        <v/>
      </c>
      <c r="AP10" s="3" t="str">
        <f t="shared" si="13"/>
        <v/>
      </c>
      <c r="AQ10" s="1"/>
      <c r="AR10" s="1" t="str">
        <f t="shared" si="7"/>
        <v>　</v>
      </c>
    </row>
    <row r="11" spans="1:44" ht="24" customHeight="1" x14ac:dyDescent="0.15">
      <c r="A11" s="23">
        <v>5</v>
      </c>
      <c r="B11" s="79"/>
      <c r="C11" s="79"/>
      <c r="D11" s="79"/>
      <c r="E11" s="79"/>
      <c r="F11" s="79"/>
      <c r="G11" s="79"/>
      <c r="H11" s="49"/>
      <c r="I11" s="80"/>
      <c r="J11" s="81"/>
      <c r="K11" s="81"/>
      <c r="L11" s="81"/>
      <c r="M11" s="82"/>
      <c r="N11" s="80"/>
      <c r="O11" s="81"/>
      <c r="P11" s="83"/>
      <c r="Q11" s="82"/>
      <c r="R11" s="80"/>
      <c r="S11" s="84"/>
      <c r="T11" s="81"/>
      <c r="U11" s="84"/>
      <c r="V11" s="62"/>
      <c r="W11" s="85"/>
      <c r="AA11" s="3" t="str">
        <f t="shared" si="0"/>
        <v/>
      </c>
      <c r="AB11" s="38" t="str">
        <f t="shared" si="1"/>
        <v/>
      </c>
      <c r="AC11" s="39" t="str">
        <f>IF($AB11="","",IF(個人種目入力!$AM11=2,VLOOKUP($AB11,'(種目・作業用)'!$A$22:$D$36,2,FALSE),VLOOKUP($AB11,'(種目・作業用)'!$A$2:$D$21,2,FALSE)))</f>
        <v/>
      </c>
      <c r="AD11" s="39" t="str">
        <f>IF($AB11="","",IF(個人種目入力!$AM11=2,VLOOKUP($AB11,'(種目・作業用)'!$A$22:$D$36,3,FALSE),VLOOKUP($AB11,'(種目・作業用)'!$A$2:$D$21,3,FALSE)))</f>
        <v/>
      </c>
      <c r="AE11" s="39" t="str">
        <f>IF($AB11="","",IF(個人種目入力!$AM11=2,VLOOKUP($AB11,'(種目・作業用)'!$A$22:$D$36,4,FALSE),VLOOKUP($AB11,'(種目・作業用)'!$A$2:$D$21,4,FALSE)))</f>
        <v/>
      </c>
      <c r="AF11" s="40" t="str">
        <f t="shared" si="8"/>
        <v/>
      </c>
      <c r="AG11" s="3" t="str">
        <f t="shared" si="9"/>
        <v xml:space="preserve"> </v>
      </c>
      <c r="AH11" s="3" t="str">
        <f t="shared" si="2"/>
        <v/>
      </c>
      <c r="AI11" s="3" t="str">
        <f t="shared" si="3"/>
        <v/>
      </c>
      <c r="AJ11" s="3" t="str">
        <f t="shared" si="4"/>
        <v/>
      </c>
      <c r="AK11" s="41" t="str">
        <f t="shared" si="5"/>
        <v/>
      </c>
      <c r="AL11" s="3" t="str">
        <f t="shared" si="10"/>
        <v/>
      </c>
      <c r="AM11" s="3" t="str">
        <f t="shared" si="6"/>
        <v/>
      </c>
      <c r="AN11" s="3" t="str">
        <f t="shared" si="11"/>
        <v/>
      </c>
      <c r="AO11" s="3" t="str">
        <f t="shared" si="12"/>
        <v/>
      </c>
      <c r="AP11" s="3" t="str">
        <f t="shared" si="13"/>
        <v/>
      </c>
      <c r="AQ11" s="1"/>
      <c r="AR11" s="1" t="str">
        <f t="shared" si="7"/>
        <v>　</v>
      </c>
    </row>
    <row r="12" spans="1:44" ht="24" customHeight="1" x14ac:dyDescent="0.15">
      <c r="A12" s="23">
        <v>6</v>
      </c>
      <c r="B12" s="79"/>
      <c r="C12" s="79"/>
      <c r="D12" s="79"/>
      <c r="E12" s="79"/>
      <c r="F12" s="79"/>
      <c r="G12" s="79"/>
      <c r="H12" s="49"/>
      <c r="I12" s="80"/>
      <c r="J12" s="81"/>
      <c r="K12" s="81"/>
      <c r="L12" s="81"/>
      <c r="M12" s="82"/>
      <c r="N12" s="81"/>
      <c r="O12" s="81"/>
      <c r="P12" s="83"/>
      <c r="Q12" s="81"/>
      <c r="R12" s="80"/>
      <c r="S12" s="84"/>
      <c r="T12" s="81"/>
      <c r="U12" s="84"/>
      <c r="V12" s="62"/>
      <c r="W12" s="85"/>
      <c r="AA12" s="3" t="str">
        <f t="shared" si="0"/>
        <v/>
      </c>
      <c r="AB12" s="38" t="str">
        <f t="shared" si="1"/>
        <v/>
      </c>
      <c r="AC12" s="39" t="str">
        <f>IF($AB12="","",IF(個人種目入力!$AM12=2,VLOOKUP($AB12,'(種目・作業用)'!$A$22:$D$36,2,FALSE),VLOOKUP($AB12,'(種目・作業用)'!$A$2:$D$21,2,FALSE)))</f>
        <v/>
      </c>
      <c r="AD12" s="39" t="str">
        <f>IF($AB12="","",IF(個人種目入力!$AM12=2,VLOOKUP($AB12,'(種目・作業用)'!$A$22:$D$36,3,FALSE),VLOOKUP($AB12,'(種目・作業用)'!$A$2:$D$21,3,FALSE)))</f>
        <v/>
      </c>
      <c r="AE12" s="39" t="str">
        <f>IF($AB12="","",IF(個人種目入力!$AM12=2,VLOOKUP($AB12,'(種目・作業用)'!$A$22:$D$36,4,FALSE),VLOOKUP($AB12,'(種目・作業用)'!$A$2:$D$21,4,FALSE)))</f>
        <v/>
      </c>
      <c r="AF12" s="40" t="str">
        <f t="shared" si="8"/>
        <v/>
      </c>
      <c r="AG12" s="3" t="str">
        <f t="shared" si="9"/>
        <v xml:space="preserve"> </v>
      </c>
      <c r="AH12" s="3" t="str">
        <f t="shared" si="2"/>
        <v/>
      </c>
      <c r="AI12" s="3" t="str">
        <f t="shared" si="3"/>
        <v/>
      </c>
      <c r="AJ12" s="3" t="str">
        <f t="shared" si="4"/>
        <v/>
      </c>
      <c r="AK12" s="41" t="str">
        <f t="shared" si="5"/>
        <v/>
      </c>
      <c r="AL12" s="3" t="str">
        <f t="shared" si="10"/>
        <v/>
      </c>
      <c r="AM12" s="3" t="str">
        <f t="shared" si="6"/>
        <v/>
      </c>
      <c r="AN12" s="3" t="str">
        <f t="shared" si="11"/>
        <v/>
      </c>
      <c r="AO12" s="3" t="str">
        <f t="shared" si="12"/>
        <v/>
      </c>
      <c r="AP12" s="3" t="str">
        <f t="shared" si="13"/>
        <v/>
      </c>
      <c r="AQ12" s="1"/>
      <c r="AR12" s="1" t="str">
        <f t="shared" si="7"/>
        <v>　</v>
      </c>
    </row>
    <row r="13" spans="1:44" ht="24" customHeight="1" x14ac:dyDescent="0.15">
      <c r="A13" s="23">
        <v>7</v>
      </c>
      <c r="B13" s="79"/>
      <c r="C13" s="79"/>
      <c r="D13" s="79"/>
      <c r="E13" s="79"/>
      <c r="F13" s="79"/>
      <c r="G13" s="79"/>
      <c r="H13" s="49"/>
      <c r="I13" s="80"/>
      <c r="J13" s="81"/>
      <c r="K13" s="81"/>
      <c r="L13" s="81"/>
      <c r="M13" s="82"/>
      <c r="N13" s="81"/>
      <c r="O13" s="81"/>
      <c r="P13" s="83"/>
      <c r="Q13" s="81"/>
      <c r="R13" s="80"/>
      <c r="S13" s="84"/>
      <c r="T13" s="81"/>
      <c r="U13" s="84"/>
      <c r="V13" s="62"/>
      <c r="W13" s="85"/>
      <c r="AA13" s="3" t="str">
        <f t="shared" si="0"/>
        <v/>
      </c>
      <c r="AB13" s="38" t="str">
        <f t="shared" si="1"/>
        <v/>
      </c>
      <c r="AC13" s="39" t="str">
        <f>IF($AB13="","",IF(個人種目入力!$AM13=2,VLOOKUP($AB13,'(種目・作業用)'!$A$22:$D$36,2,FALSE),VLOOKUP($AB13,'(種目・作業用)'!$A$2:$D$21,2,FALSE)))</f>
        <v/>
      </c>
      <c r="AD13" s="39" t="str">
        <f>IF($AB13="","",IF(個人種目入力!$AM13=2,VLOOKUP($AB13,'(種目・作業用)'!$A$22:$D$36,3,FALSE),VLOOKUP($AB13,'(種目・作業用)'!$A$2:$D$21,3,FALSE)))</f>
        <v/>
      </c>
      <c r="AE13" s="39" t="str">
        <f>IF($AB13="","",IF(個人種目入力!$AM13=2,VLOOKUP($AB13,'(種目・作業用)'!$A$22:$D$36,4,FALSE),VLOOKUP($AB13,'(種目・作業用)'!$A$2:$D$21,4,FALSE)))</f>
        <v/>
      </c>
      <c r="AF13" s="40" t="str">
        <f t="shared" si="8"/>
        <v/>
      </c>
      <c r="AG13" s="3" t="str">
        <f t="shared" si="9"/>
        <v xml:space="preserve"> </v>
      </c>
      <c r="AH13" s="3" t="str">
        <f t="shared" si="2"/>
        <v/>
      </c>
      <c r="AI13" s="3" t="str">
        <f t="shared" si="3"/>
        <v/>
      </c>
      <c r="AJ13" s="3" t="str">
        <f t="shared" si="4"/>
        <v/>
      </c>
      <c r="AK13" s="41" t="str">
        <f t="shared" si="5"/>
        <v/>
      </c>
      <c r="AL13" s="3" t="str">
        <f t="shared" si="10"/>
        <v/>
      </c>
      <c r="AM13" s="3" t="str">
        <f t="shared" si="6"/>
        <v/>
      </c>
      <c r="AN13" s="3" t="str">
        <f t="shared" si="11"/>
        <v/>
      </c>
      <c r="AO13" s="3" t="str">
        <f t="shared" si="12"/>
        <v/>
      </c>
      <c r="AP13" s="3" t="str">
        <f t="shared" si="13"/>
        <v/>
      </c>
      <c r="AQ13" s="1"/>
      <c r="AR13" s="1" t="str">
        <f t="shared" si="7"/>
        <v>　</v>
      </c>
    </row>
    <row r="14" spans="1:44" ht="24" customHeight="1" x14ac:dyDescent="0.15">
      <c r="A14" s="23">
        <v>8</v>
      </c>
      <c r="B14" s="79"/>
      <c r="C14" s="79"/>
      <c r="D14" s="79"/>
      <c r="E14" s="79"/>
      <c r="F14" s="79"/>
      <c r="G14" s="79"/>
      <c r="H14" s="49"/>
      <c r="I14" s="80"/>
      <c r="J14" s="81"/>
      <c r="K14" s="81"/>
      <c r="L14" s="81"/>
      <c r="M14" s="82"/>
      <c r="N14" s="81"/>
      <c r="O14" s="81"/>
      <c r="P14" s="83"/>
      <c r="Q14" s="81"/>
      <c r="R14" s="80"/>
      <c r="S14" s="84"/>
      <c r="T14" s="81"/>
      <c r="U14" s="84"/>
      <c r="V14" s="62"/>
      <c r="W14" s="85"/>
      <c r="AA14" s="3" t="str">
        <f t="shared" si="0"/>
        <v/>
      </c>
      <c r="AB14" s="38" t="str">
        <f t="shared" si="1"/>
        <v/>
      </c>
      <c r="AC14" s="39" t="str">
        <f>IF($AB14="","",IF(個人種目入力!$AM14=2,VLOOKUP($AB14,'(種目・作業用)'!$A$22:$D$36,2,FALSE),VLOOKUP($AB14,'(種目・作業用)'!$A$2:$D$21,2,FALSE)))</f>
        <v/>
      </c>
      <c r="AD14" s="39" t="str">
        <f>IF($AB14="","",IF(個人種目入力!$AM14=2,VLOOKUP($AB14,'(種目・作業用)'!$A$22:$D$36,3,FALSE),VLOOKUP($AB14,'(種目・作業用)'!$A$2:$D$21,3,FALSE)))</f>
        <v/>
      </c>
      <c r="AE14" s="39" t="str">
        <f>IF($AB14="","",IF(個人種目入力!$AM14=2,VLOOKUP($AB14,'(種目・作業用)'!$A$22:$D$36,4,FALSE),VLOOKUP($AB14,'(種目・作業用)'!$A$2:$D$21,4,FALSE)))</f>
        <v/>
      </c>
      <c r="AF14" s="40" t="str">
        <f t="shared" si="8"/>
        <v/>
      </c>
      <c r="AG14" s="3" t="str">
        <f t="shared" si="9"/>
        <v xml:space="preserve"> </v>
      </c>
      <c r="AH14" s="3" t="str">
        <f t="shared" si="2"/>
        <v/>
      </c>
      <c r="AI14" s="3" t="str">
        <f t="shared" si="3"/>
        <v/>
      </c>
      <c r="AJ14" s="3" t="str">
        <f t="shared" si="4"/>
        <v/>
      </c>
      <c r="AK14" s="41" t="str">
        <f t="shared" si="5"/>
        <v/>
      </c>
      <c r="AL14" s="3" t="str">
        <f t="shared" si="10"/>
        <v/>
      </c>
      <c r="AM14" s="3" t="str">
        <f t="shared" si="6"/>
        <v/>
      </c>
      <c r="AN14" s="3" t="str">
        <f t="shared" si="11"/>
        <v/>
      </c>
      <c r="AO14" s="3" t="str">
        <f t="shared" si="12"/>
        <v/>
      </c>
      <c r="AP14" s="3" t="str">
        <f t="shared" si="13"/>
        <v/>
      </c>
      <c r="AQ14" s="1"/>
      <c r="AR14" s="1" t="str">
        <f t="shared" si="7"/>
        <v>　</v>
      </c>
    </row>
    <row r="15" spans="1:44" ht="24" customHeight="1" x14ac:dyDescent="0.15">
      <c r="A15" s="23">
        <v>9</v>
      </c>
      <c r="B15" s="79"/>
      <c r="C15" s="79"/>
      <c r="D15" s="79"/>
      <c r="E15" s="79"/>
      <c r="F15" s="79"/>
      <c r="G15" s="79"/>
      <c r="H15" s="49"/>
      <c r="I15" s="80"/>
      <c r="J15" s="81"/>
      <c r="K15" s="81"/>
      <c r="L15" s="81"/>
      <c r="M15" s="82"/>
      <c r="N15" s="81"/>
      <c r="O15" s="81"/>
      <c r="P15" s="83"/>
      <c r="Q15" s="81"/>
      <c r="R15" s="80"/>
      <c r="S15" s="84"/>
      <c r="T15" s="81"/>
      <c r="U15" s="84"/>
      <c r="V15" s="62"/>
      <c r="W15" s="85"/>
      <c r="AA15" s="3" t="str">
        <f t="shared" si="0"/>
        <v/>
      </c>
      <c r="AB15" s="38" t="str">
        <f t="shared" si="1"/>
        <v/>
      </c>
      <c r="AC15" s="39" t="str">
        <f>IF($AB15="","",IF(個人種目入力!$AM15=2,VLOOKUP($AB15,'(種目・作業用)'!$A$22:$D$36,2,FALSE),VLOOKUP($AB15,'(種目・作業用)'!$A$2:$D$21,2,FALSE)))</f>
        <v/>
      </c>
      <c r="AD15" s="39" t="str">
        <f>IF($AB15="","",IF(個人種目入力!$AM15=2,VLOOKUP($AB15,'(種目・作業用)'!$A$22:$D$36,3,FALSE),VLOOKUP($AB15,'(種目・作業用)'!$A$2:$D$21,3,FALSE)))</f>
        <v/>
      </c>
      <c r="AE15" s="39" t="str">
        <f>IF($AB15="","",IF(個人種目入力!$AM15=2,VLOOKUP($AB15,'(種目・作業用)'!$A$22:$D$36,4,FALSE),VLOOKUP($AB15,'(種目・作業用)'!$A$2:$D$21,4,FALSE)))</f>
        <v/>
      </c>
      <c r="AF15" s="40" t="str">
        <f t="shared" si="8"/>
        <v/>
      </c>
      <c r="AG15" s="3" t="str">
        <f t="shared" si="9"/>
        <v xml:space="preserve"> </v>
      </c>
      <c r="AH15" s="3" t="str">
        <f t="shared" si="2"/>
        <v/>
      </c>
      <c r="AI15" s="3" t="str">
        <f t="shared" si="3"/>
        <v/>
      </c>
      <c r="AJ15" s="3" t="str">
        <f t="shared" si="4"/>
        <v/>
      </c>
      <c r="AK15" s="41" t="str">
        <f t="shared" si="5"/>
        <v/>
      </c>
      <c r="AL15" s="3" t="str">
        <f t="shared" si="10"/>
        <v/>
      </c>
      <c r="AM15" s="3" t="str">
        <f t="shared" si="6"/>
        <v/>
      </c>
      <c r="AN15" s="3" t="str">
        <f t="shared" si="11"/>
        <v/>
      </c>
      <c r="AO15" s="3" t="str">
        <f t="shared" si="12"/>
        <v/>
      </c>
      <c r="AP15" s="3" t="str">
        <f t="shared" si="13"/>
        <v/>
      </c>
      <c r="AQ15" s="1"/>
      <c r="AR15" s="1" t="str">
        <f t="shared" si="7"/>
        <v>　</v>
      </c>
    </row>
    <row r="16" spans="1:44" ht="24" customHeight="1" x14ac:dyDescent="0.15">
      <c r="A16" s="23">
        <v>10</v>
      </c>
      <c r="B16" s="79"/>
      <c r="C16" s="79"/>
      <c r="D16" s="79"/>
      <c r="E16" s="79"/>
      <c r="F16" s="79"/>
      <c r="G16" s="79"/>
      <c r="H16" s="49"/>
      <c r="I16" s="80"/>
      <c r="J16" s="81"/>
      <c r="K16" s="81"/>
      <c r="L16" s="81"/>
      <c r="M16" s="82"/>
      <c r="N16" s="81"/>
      <c r="O16" s="81"/>
      <c r="P16" s="83"/>
      <c r="Q16" s="81"/>
      <c r="R16" s="80"/>
      <c r="S16" s="84"/>
      <c r="T16" s="81"/>
      <c r="U16" s="84"/>
      <c r="V16" s="62"/>
      <c r="W16" s="85"/>
      <c r="AA16" s="3" t="str">
        <f t="shared" si="0"/>
        <v/>
      </c>
      <c r="AB16" s="38" t="str">
        <f t="shared" si="1"/>
        <v/>
      </c>
      <c r="AC16" s="39" t="str">
        <f>IF($AB16="","",IF(個人種目入力!$AM16=2,VLOOKUP($AB16,'(種目・作業用)'!$A$22:$D$36,2,FALSE),VLOOKUP($AB16,'(種目・作業用)'!$A$2:$D$21,2,FALSE)))</f>
        <v/>
      </c>
      <c r="AD16" s="39" t="str">
        <f>IF($AB16="","",IF(個人種目入力!$AM16=2,VLOOKUP($AB16,'(種目・作業用)'!$A$22:$D$36,3,FALSE),VLOOKUP($AB16,'(種目・作業用)'!$A$2:$D$21,3,FALSE)))</f>
        <v/>
      </c>
      <c r="AE16" s="39" t="str">
        <f>IF($AB16="","",IF(個人種目入力!$AM16=2,VLOOKUP($AB16,'(種目・作業用)'!$A$22:$D$36,4,FALSE),VLOOKUP($AB16,'(種目・作業用)'!$A$2:$D$21,4,FALSE)))</f>
        <v/>
      </c>
      <c r="AF16" s="40" t="str">
        <f t="shared" si="8"/>
        <v/>
      </c>
      <c r="AG16" s="3" t="str">
        <f t="shared" si="9"/>
        <v xml:space="preserve"> </v>
      </c>
      <c r="AH16" s="3" t="str">
        <f t="shared" si="2"/>
        <v/>
      </c>
      <c r="AI16" s="3" t="str">
        <f t="shared" si="3"/>
        <v/>
      </c>
      <c r="AJ16" s="3" t="str">
        <f t="shared" si="4"/>
        <v/>
      </c>
      <c r="AK16" s="41" t="str">
        <f t="shared" si="5"/>
        <v/>
      </c>
      <c r="AL16" s="3" t="str">
        <f t="shared" si="10"/>
        <v/>
      </c>
      <c r="AM16" s="3" t="str">
        <f t="shared" si="6"/>
        <v/>
      </c>
      <c r="AN16" s="3" t="str">
        <f t="shared" si="11"/>
        <v/>
      </c>
      <c r="AO16" s="3" t="str">
        <f t="shared" si="12"/>
        <v/>
      </c>
      <c r="AP16" s="3" t="str">
        <f t="shared" si="13"/>
        <v/>
      </c>
      <c r="AQ16" s="1"/>
      <c r="AR16" s="1" t="str">
        <f t="shared" si="7"/>
        <v>　</v>
      </c>
    </row>
    <row r="17" spans="1:44" ht="24" customHeight="1" x14ac:dyDescent="0.15">
      <c r="A17" s="23">
        <v>11</v>
      </c>
      <c r="B17" s="79"/>
      <c r="C17" s="79"/>
      <c r="D17" s="79"/>
      <c r="E17" s="79"/>
      <c r="F17" s="79"/>
      <c r="G17" s="79"/>
      <c r="H17" s="49"/>
      <c r="I17" s="80"/>
      <c r="J17" s="81"/>
      <c r="K17" s="81"/>
      <c r="L17" s="81"/>
      <c r="M17" s="82"/>
      <c r="N17" s="81"/>
      <c r="O17" s="81"/>
      <c r="P17" s="83"/>
      <c r="Q17" s="81"/>
      <c r="R17" s="80"/>
      <c r="S17" s="84"/>
      <c r="T17" s="81"/>
      <c r="U17" s="84"/>
      <c r="V17" s="62"/>
      <c r="W17" s="85"/>
      <c r="AA17" s="3" t="str">
        <f t="shared" si="0"/>
        <v/>
      </c>
      <c r="AB17" s="38" t="str">
        <f t="shared" si="1"/>
        <v/>
      </c>
      <c r="AC17" s="39" t="str">
        <f>IF($AB17="","",IF(個人種目入力!$AM17=2,VLOOKUP($AB17,'(種目・作業用)'!$A$22:$D$36,2,FALSE),VLOOKUP($AB17,'(種目・作業用)'!$A$2:$D$21,2,FALSE)))</f>
        <v/>
      </c>
      <c r="AD17" s="39" t="str">
        <f>IF($AB17="","",IF(個人種目入力!$AM17=2,VLOOKUP($AB17,'(種目・作業用)'!$A$22:$D$36,3,FALSE),VLOOKUP($AB17,'(種目・作業用)'!$A$2:$D$21,3,FALSE)))</f>
        <v/>
      </c>
      <c r="AE17" s="39" t="str">
        <f>IF($AB17="","",IF(個人種目入力!$AM17=2,VLOOKUP($AB17,'(種目・作業用)'!$A$22:$D$36,4,FALSE),VLOOKUP($AB17,'(種目・作業用)'!$A$2:$D$21,4,FALSE)))</f>
        <v/>
      </c>
      <c r="AF17" s="40" t="str">
        <f t="shared" si="8"/>
        <v/>
      </c>
      <c r="AG17" s="3" t="str">
        <f t="shared" si="9"/>
        <v xml:space="preserve"> </v>
      </c>
      <c r="AH17" s="3" t="str">
        <f t="shared" si="2"/>
        <v/>
      </c>
      <c r="AI17" s="3" t="str">
        <f t="shared" si="3"/>
        <v/>
      </c>
      <c r="AJ17" s="3" t="str">
        <f t="shared" si="4"/>
        <v/>
      </c>
      <c r="AK17" s="41" t="str">
        <f t="shared" si="5"/>
        <v/>
      </c>
      <c r="AL17" s="3" t="str">
        <f t="shared" si="10"/>
        <v/>
      </c>
      <c r="AM17" s="3" t="str">
        <f t="shared" si="6"/>
        <v/>
      </c>
      <c r="AN17" s="3" t="str">
        <f t="shared" si="11"/>
        <v/>
      </c>
      <c r="AO17" s="3" t="str">
        <f t="shared" si="12"/>
        <v/>
      </c>
      <c r="AP17" s="3" t="str">
        <f t="shared" si="13"/>
        <v/>
      </c>
      <c r="AQ17" s="1"/>
      <c r="AR17" s="1" t="str">
        <f t="shared" si="7"/>
        <v>　</v>
      </c>
    </row>
    <row r="18" spans="1:44" ht="24" customHeight="1" x14ac:dyDescent="0.15">
      <c r="A18" s="23">
        <v>12</v>
      </c>
      <c r="B18" s="79"/>
      <c r="C18" s="79"/>
      <c r="D18" s="79"/>
      <c r="E18" s="79"/>
      <c r="F18" s="79"/>
      <c r="G18" s="79"/>
      <c r="H18" s="49"/>
      <c r="I18" s="80"/>
      <c r="J18" s="81"/>
      <c r="K18" s="81"/>
      <c r="L18" s="81"/>
      <c r="M18" s="82"/>
      <c r="N18" s="81"/>
      <c r="O18" s="81"/>
      <c r="P18" s="83"/>
      <c r="Q18" s="81"/>
      <c r="R18" s="80"/>
      <c r="S18" s="84"/>
      <c r="T18" s="81"/>
      <c r="U18" s="84"/>
      <c r="V18" s="62"/>
      <c r="W18" s="85"/>
      <c r="AA18" s="3" t="str">
        <f t="shared" si="0"/>
        <v/>
      </c>
      <c r="AB18" s="38" t="str">
        <f t="shared" si="1"/>
        <v/>
      </c>
      <c r="AC18" s="39" t="str">
        <f>IF($AB18="","",IF(個人種目入力!$AM18=2,VLOOKUP($AB18,'(種目・作業用)'!$A$22:$D$36,2,FALSE),VLOOKUP($AB18,'(種目・作業用)'!$A$2:$D$21,2,FALSE)))</f>
        <v/>
      </c>
      <c r="AD18" s="39" t="str">
        <f>IF($AB18="","",IF(個人種目入力!$AM18=2,VLOOKUP($AB18,'(種目・作業用)'!$A$22:$D$36,3,FALSE),VLOOKUP($AB18,'(種目・作業用)'!$A$2:$D$21,3,FALSE)))</f>
        <v/>
      </c>
      <c r="AE18" s="39" t="str">
        <f>IF($AB18="","",IF(個人種目入力!$AM18=2,VLOOKUP($AB18,'(種目・作業用)'!$A$22:$D$36,4,FALSE),VLOOKUP($AB18,'(種目・作業用)'!$A$2:$D$21,4,FALSE)))</f>
        <v/>
      </c>
      <c r="AF18" s="40" t="str">
        <f t="shared" si="8"/>
        <v/>
      </c>
      <c r="AG18" s="3" t="str">
        <f t="shared" si="9"/>
        <v xml:space="preserve"> </v>
      </c>
      <c r="AH18" s="3" t="str">
        <f t="shared" si="2"/>
        <v/>
      </c>
      <c r="AI18" s="3" t="str">
        <f t="shared" si="3"/>
        <v/>
      </c>
      <c r="AJ18" s="3" t="str">
        <f t="shared" si="4"/>
        <v/>
      </c>
      <c r="AK18" s="41" t="str">
        <f t="shared" si="5"/>
        <v/>
      </c>
      <c r="AL18" s="3" t="str">
        <f t="shared" si="10"/>
        <v/>
      </c>
      <c r="AM18" s="3" t="str">
        <f t="shared" si="6"/>
        <v/>
      </c>
      <c r="AN18" s="3" t="str">
        <f t="shared" si="11"/>
        <v/>
      </c>
      <c r="AO18" s="3" t="str">
        <f t="shared" si="12"/>
        <v/>
      </c>
      <c r="AP18" s="3" t="str">
        <f t="shared" si="13"/>
        <v/>
      </c>
      <c r="AQ18" s="1"/>
      <c r="AR18" s="1" t="str">
        <f t="shared" si="7"/>
        <v>　</v>
      </c>
    </row>
    <row r="19" spans="1:44" ht="24" customHeight="1" x14ac:dyDescent="0.15">
      <c r="A19" s="23">
        <v>13</v>
      </c>
      <c r="B19" s="79"/>
      <c r="C19" s="79"/>
      <c r="D19" s="79"/>
      <c r="E19" s="79"/>
      <c r="F19" s="79"/>
      <c r="G19" s="79"/>
      <c r="H19" s="49"/>
      <c r="I19" s="80"/>
      <c r="J19" s="81"/>
      <c r="K19" s="81"/>
      <c r="L19" s="81"/>
      <c r="M19" s="82"/>
      <c r="N19" s="81"/>
      <c r="O19" s="81"/>
      <c r="P19" s="83"/>
      <c r="Q19" s="81"/>
      <c r="R19" s="80"/>
      <c r="S19" s="84"/>
      <c r="T19" s="81"/>
      <c r="U19" s="84"/>
      <c r="V19" s="62"/>
      <c r="W19" s="85"/>
      <c r="AA19" s="3" t="str">
        <f t="shared" si="0"/>
        <v/>
      </c>
      <c r="AB19" s="38" t="str">
        <f t="shared" si="1"/>
        <v/>
      </c>
      <c r="AC19" s="39" t="str">
        <f>IF($AB19="","",IF(個人種目入力!$AM19=2,VLOOKUP($AB19,'(種目・作業用)'!$A$22:$D$36,2,FALSE),VLOOKUP($AB19,'(種目・作業用)'!$A$2:$D$21,2,FALSE)))</f>
        <v/>
      </c>
      <c r="AD19" s="39" t="str">
        <f>IF($AB19="","",IF(個人種目入力!$AM19=2,VLOOKUP($AB19,'(種目・作業用)'!$A$22:$D$36,3,FALSE),VLOOKUP($AB19,'(種目・作業用)'!$A$2:$D$21,3,FALSE)))</f>
        <v/>
      </c>
      <c r="AE19" s="39" t="str">
        <f>IF($AB19="","",IF(個人種目入力!$AM19=2,VLOOKUP($AB19,'(種目・作業用)'!$A$22:$D$36,4,FALSE),VLOOKUP($AB19,'(種目・作業用)'!$A$2:$D$21,4,FALSE)))</f>
        <v/>
      </c>
      <c r="AF19" s="40" t="str">
        <f t="shared" si="8"/>
        <v/>
      </c>
      <c r="AG19" s="3" t="str">
        <f t="shared" si="9"/>
        <v xml:space="preserve"> </v>
      </c>
      <c r="AH19" s="3" t="str">
        <f t="shared" si="2"/>
        <v/>
      </c>
      <c r="AI19" s="3" t="str">
        <f t="shared" si="3"/>
        <v/>
      </c>
      <c r="AJ19" s="3" t="str">
        <f t="shared" si="4"/>
        <v/>
      </c>
      <c r="AK19" s="41" t="str">
        <f t="shared" si="5"/>
        <v/>
      </c>
      <c r="AL19" s="3" t="str">
        <f t="shared" si="10"/>
        <v/>
      </c>
      <c r="AM19" s="3" t="str">
        <f t="shared" si="6"/>
        <v/>
      </c>
      <c r="AN19" s="3" t="str">
        <f t="shared" si="11"/>
        <v/>
      </c>
      <c r="AO19" s="3" t="str">
        <f t="shared" si="12"/>
        <v/>
      </c>
      <c r="AP19" s="3" t="str">
        <f t="shared" si="13"/>
        <v/>
      </c>
      <c r="AQ19" s="1"/>
      <c r="AR19" s="1" t="str">
        <f t="shared" si="7"/>
        <v>　</v>
      </c>
    </row>
    <row r="20" spans="1:44" ht="24" customHeight="1" x14ac:dyDescent="0.15">
      <c r="A20" s="23">
        <v>14</v>
      </c>
      <c r="B20" s="79"/>
      <c r="C20" s="79"/>
      <c r="D20" s="79"/>
      <c r="E20" s="79"/>
      <c r="F20" s="79"/>
      <c r="G20" s="79"/>
      <c r="H20" s="49"/>
      <c r="I20" s="80"/>
      <c r="J20" s="81"/>
      <c r="K20" s="81"/>
      <c r="L20" s="81"/>
      <c r="M20" s="82"/>
      <c r="N20" s="81"/>
      <c r="O20" s="81"/>
      <c r="P20" s="83"/>
      <c r="Q20" s="81"/>
      <c r="R20" s="80"/>
      <c r="S20" s="84"/>
      <c r="T20" s="81"/>
      <c r="U20" s="84"/>
      <c r="V20" s="62"/>
      <c r="W20" s="85"/>
      <c r="AA20" s="3" t="str">
        <f t="shared" si="0"/>
        <v/>
      </c>
      <c r="AB20" s="38" t="str">
        <f t="shared" si="1"/>
        <v/>
      </c>
      <c r="AC20" s="39" t="str">
        <f>IF($AB20="","",IF(個人種目入力!$AM20=2,VLOOKUP($AB20,'(種目・作業用)'!$A$22:$D$36,2,FALSE),VLOOKUP($AB20,'(種目・作業用)'!$A$2:$D$21,2,FALSE)))</f>
        <v/>
      </c>
      <c r="AD20" s="39" t="str">
        <f>IF($AB20="","",IF(個人種目入力!$AM20=2,VLOOKUP($AB20,'(種目・作業用)'!$A$22:$D$36,3,FALSE),VLOOKUP($AB20,'(種目・作業用)'!$A$2:$D$21,3,FALSE)))</f>
        <v/>
      </c>
      <c r="AE20" s="39" t="str">
        <f>IF($AB20="","",IF(個人種目入力!$AM20=2,VLOOKUP($AB20,'(種目・作業用)'!$A$22:$D$36,4,FALSE),VLOOKUP($AB20,'(種目・作業用)'!$A$2:$D$21,4,FALSE)))</f>
        <v/>
      </c>
      <c r="AF20" s="40" t="str">
        <f t="shared" si="8"/>
        <v/>
      </c>
      <c r="AG20" s="3" t="str">
        <f t="shared" si="9"/>
        <v xml:space="preserve"> </v>
      </c>
      <c r="AH20" s="3" t="str">
        <f t="shared" si="2"/>
        <v/>
      </c>
      <c r="AI20" s="3" t="str">
        <f t="shared" si="3"/>
        <v/>
      </c>
      <c r="AJ20" s="3" t="str">
        <f t="shared" si="4"/>
        <v/>
      </c>
      <c r="AK20" s="41" t="str">
        <f t="shared" si="5"/>
        <v/>
      </c>
      <c r="AL20" s="3" t="str">
        <f t="shared" si="10"/>
        <v/>
      </c>
      <c r="AM20" s="3" t="str">
        <f t="shared" si="6"/>
        <v/>
      </c>
      <c r="AN20" s="3" t="str">
        <f t="shared" si="11"/>
        <v/>
      </c>
      <c r="AO20" s="3" t="str">
        <f t="shared" si="12"/>
        <v/>
      </c>
      <c r="AP20" s="3" t="str">
        <f t="shared" si="13"/>
        <v/>
      </c>
      <c r="AQ20" s="1"/>
      <c r="AR20" s="1" t="str">
        <f t="shared" si="7"/>
        <v>　</v>
      </c>
    </row>
    <row r="21" spans="1:44" ht="24" customHeight="1" x14ac:dyDescent="0.15">
      <c r="A21" s="23">
        <v>15</v>
      </c>
      <c r="B21" s="79"/>
      <c r="C21" s="79"/>
      <c r="D21" s="79"/>
      <c r="E21" s="79"/>
      <c r="F21" s="79"/>
      <c r="G21" s="79"/>
      <c r="H21" s="49"/>
      <c r="I21" s="80"/>
      <c r="J21" s="81"/>
      <c r="K21" s="81"/>
      <c r="L21" s="81"/>
      <c r="M21" s="82"/>
      <c r="N21" s="81"/>
      <c r="O21" s="81"/>
      <c r="P21" s="83"/>
      <c r="Q21" s="81"/>
      <c r="R21" s="80"/>
      <c r="S21" s="84"/>
      <c r="T21" s="81"/>
      <c r="U21" s="84"/>
      <c r="V21" s="62"/>
      <c r="W21" s="85"/>
      <c r="AA21" s="3" t="str">
        <f t="shared" si="0"/>
        <v/>
      </c>
      <c r="AB21" s="38" t="str">
        <f t="shared" si="1"/>
        <v/>
      </c>
      <c r="AC21" s="39" t="str">
        <f>IF($AB21="","",IF(個人種目入力!$AM21=2,VLOOKUP($AB21,'(種目・作業用)'!$A$22:$D$36,2,FALSE),VLOOKUP($AB21,'(種目・作業用)'!$A$2:$D$21,2,FALSE)))</f>
        <v/>
      </c>
      <c r="AD21" s="39" t="str">
        <f>IF($AB21="","",IF(個人種目入力!$AM21=2,VLOOKUP($AB21,'(種目・作業用)'!$A$22:$D$36,3,FALSE),VLOOKUP($AB21,'(種目・作業用)'!$A$2:$D$21,3,FALSE)))</f>
        <v/>
      </c>
      <c r="AE21" s="39" t="str">
        <f>IF($AB21="","",IF(個人種目入力!$AM21=2,VLOOKUP($AB21,'(種目・作業用)'!$A$22:$D$36,4,FALSE),VLOOKUP($AB21,'(種目・作業用)'!$A$2:$D$21,4,FALSE)))</f>
        <v/>
      </c>
      <c r="AF21" s="40" t="str">
        <f t="shared" si="8"/>
        <v/>
      </c>
      <c r="AG21" s="3" t="str">
        <f t="shared" si="9"/>
        <v xml:space="preserve"> </v>
      </c>
      <c r="AH21" s="3" t="str">
        <f t="shared" si="2"/>
        <v/>
      </c>
      <c r="AI21" s="3" t="str">
        <f t="shared" si="3"/>
        <v/>
      </c>
      <c r="AJ21" s="3" t="str">
        <f t="shared" si="4"/>
        <v/>
      </c>
      <c r="AK21" s="41" t="str">
        <f t="shared" si="5"/>
        <v/>
      </c>
      <c r="AL21" s="3" t="str">
        <f t="shared" si="10"/>
        <v/>
      </c>
      <c r="AM21" s="3" t="str">
        <f t="shared" si="6"/>
        <v/>
      </c>
      <c r="AN21" s="3" t="str">
        <f t="shared" si="11"/>
        <v/>
      </c>
      <c r="AO21" s="3" t="str">
        <f t="shared" si="12"/>
        <v/>
      </c>
      <c r="AP21" s="3" t="str">
        <f t="shared" si="13"/>
        <v/>
      </c>
      <c r="AQ21" s="1"/>
      <c r="AR21" s="1" t="str">
        <f t="shared" si="7"/>
        <v>　</v>
      </c>
    </row>
    <row r="22" spans="1:44" ht="24" customHeight="1" x14ac:dyDescent="0.15">
      <c r="A22" s="23">
        <v>16</v>
      </c>
      <c r="B22" s="79"/>
      <c r="C22" s="79"/>
      <c r="D22" s="79"/>
      <c r="E22" s="79"/>
      <c r="F22" s="79"/>
      <c r="G22" s="79"/>
      <c r="H22" s="49"/>
      <c r="I22" s="80"/>
      <c r="J22" s="81"/>
      <c r="K22" s="81"/>
      <c r="L22" s="81"/>
      <c r="M22" s="82"/>
      <c r="N22" s="81"/>
      <c r="O22" s="81"/>
      <c r="P22" s="83"/>
      <c r="Q22" s="81"/>
      <c r="R22" s="80"/>
      <c r="S22" s="84"/>
      <c r="T22" s="81"/>
      <c r="U22" s="84"/>
      <c r="V22" s="62"/>
      <c r="W22" s="85"/>
      <c r="AA22" s="3" t="str">
        <f t="shared" si="0"/>
        <v/>
      </c>
      <c r="AB22" s="38" t="str">
        <f t="shared" si="1"/>
        <v/>
      </c>
      <c r="AC22" s="39" t="str">
        <f>IF($AB22="","",IF(個人種目入力!$AM22=2,VLOOKUP($AB22,'(種目・作業用)'!$A$22:$D$36,2,FALSE),VLOOKUP($AB22,'(種目・作業用)'!$A$2:$D$21,2,FALSE)))</f>
        <v/>
      </c>
      <c r="AD22" s="39" t="str">
        <f>IF($AB22="","",IF(個人種目入力!$AM22=2,VLOOKUP($AB22,'(種目・作業用)'!$A$22:$D$36,3,FALSE),VLOOKUP($AB22,'(種目・作業用)'!$A$2:$D$21,3,FALSE)))</f>
        <v/>
      </c>
      <c r="AE22" s="39" t="str">
        <f>IF($AB22="","",IF(個人種目入力!$AM22=2,VLOOKUP($AB22,'(種目・作業用)'!$A$22:$D$36,4,FALSE),VLOOKUP($AB22,'(種目・作業用)'!$A$2:$D$21,4,FALSE)))</f>
        <v/>
      </c>
      <c r="AF22" s="40" t="str">
        <f t="shared" si="8"/>
        <v/>
      </c>
      <c r="AG22" s="3" t="str">
        <f t="shared" si="9"/>
        <v xml:space="preserve"> </v>
      </c>
      <c r="AH22" s="3" t="str">
        <f t="shared" si="2"/>
        <v/>
      </c>
      <c r="AI22" s="3" t="str">
        <f t="shared" si="3"/>
        <v/>
      </c>
      <c r="AJ22" s="3" t="str">
        <f t="shared" si="4"/>
        <v/>
      </c>
      <c r="AK22" s="41" t="str">
        <f t="shared" si="5"/>
        <v/>
      </c>
      <c r="AL22" s="3" t="str">
        <f t="shared" si="10"/>
        <v/>
      </c>
      <c r="AM22" s="3" t="str">
        <f t="shared" si="6"/>
        <v/>
      </c>
      <c r="AN22" s="3" t="str">
        <f t="shared" si="11"/>
        <v/>
      </c>
      <c r="AO22" s="3" t="str">
        <f t="shared" si="12"/>
        <v/>
      </c>
      <c r="AP22" s="3" t="str">
        <f t="shared" si="13"/>
        <v/>
      </c>
      <c r="AQ22" s="1"/>
      <c r="AR22" s="1" t="str">
        <f t="shared" si="7"/>
        <v>　</v>
      </c>
    </row>
    <row r="23" spans="1:44" ht="24" customHeight="1" x14ac:dyDescent="0.15">
      <c r="A23" s="23">
        <v>17</v>
      </c>
      <c r="B23" s="79"/>
      <c r="C23" s="79"/>
      <c r="D23" s="79"/>
      <c r="E23" s="79"/>
      <c r="F23" s="79"/>
      <c r="G23" s="79"/>
      <c r="H23" s="49"/>
      <c r="I23" s="80"/>
      <c r="J23" s="81"/>
      <c r="K23" s="81"/>
      <c r="L23" s="81"/>
      <c r="M23" s="82"/>
      <c r="N23" s="81"/>
      <c r="O23" s="81"/>
      <c r="P23" s="83"/>
      <c r="Q23" s="81"/>
      <c r="R23" s="80"/>
      <c r="S23" s="84"/>
      <c r="T23" s="81"/>
      <c r="U23" s="84"/>
      <c r="V23" s="62"/>
      <c r="W23" s="85"/>
      <c r="AA23" s="3" t="str">
        <f t="shared" si="0"/>
        <v/>
      </c>
      <c r="AB23" s="38" t="str">
        <f t="shared" si="1"/>
        <v/>
      </c>
      <c r="AC23" s="39" t="str">
        <f>IF($AB23="","",IF(個人種目入力!$AM23=2,VLOOKUP($AB23,'(種目・作業用)'!$A$22:$D$36,2,FALSE),VLOOKUP($AB23,'(種目・作業用)'!$A$2:$D$21,2,FALSE)))</f>
        <v/>
      </c>
      <c r="AD23" s="39" t="str">
        <f>IF($AB23="","",IF(個人種目入力!$AM23=2,VLOOKUP($AB23,'(種目・作業用)'!$A$22:$D$36,3,FALSE),VLOOKUP($AB23,'(種目・作業用)'!$A$2:$D$21,3,FALSE)))</f>
        <v/>
      </c>
      <c r="AE23" s="39" t="str">
        <f>IF($AB23="","",IF(個人種目入力!$AM23=2,VLOOKUP($AB23,'(種目・作業用)'!$A$22:$D$36,4,FALSE),VLOOKUP($AB23,'(種目・作業用)'!$A$2:$D$21,4,FALSE)))</f>
        <v/>
      </c>
      <c r="AF23" s="40" t="str">
        <f t="shared" si="8"/>
        <v/>
      </c>
      <c r="AG23" s="3" t="str">
        <f t="shared" si="9"/>
        <v xml:space="preserve"> </v>
      </c>
      <c r="AH23" s="3" t="str">
        <f t="shared" si="2"/>
        <v/>
      </c>
      <c r="AI23" s="3" t="str">
        <f t="shared" si="3"/>
        <v/>
      </c>
      <c r="AJ23" s="3" t="str">
        <f t="shared" si="4"/>
        <v/>
      </c>
      <c r="AK23" s="41" t="str">
        <f t="shared" si="5"/>
        <v/>
      </c>
      <c r="AL23" s="3" t="str">
        <f t="shared" si="10"/>
        <v/>
      </c>
      <c r="AM23" s="3" t="str">
        <f t="shared" si="6"/>
        <v/>
      </c>
      <c r="AN23" s="3" t="str">
        <f t="shared" si="11"/>
        <v/>
      </c>
      <c r="AO23" s="3" t="str">
        <f t="shared" si="12"/>
        <v/>
      </c>
      <c r="AP23" s="3" t="str">
        <f t="shared" si="13"/>
        <v/>
      </c>
      <c r="AQ23" s="1"/>
      <c r="AR23" s="1" t="str">
        <f t="shared" si="7"/>
        <v>　</v>
      </c>
    </row>
    <row r="24" spans="1:44" ht="24" customHeight="1" x14ac:dyDescent="0.15">
      <c r="A24" s="23">
        <v>18</v>
      </c>
      <c r="B24" s="79"/>
      <c r="C24" s="79"/>
      <c r="D24" s="79"/>
      <c r="E24" s="79"/>
      <c r="F24" s="79"/>
      <c r="G24" s="79"/>
      <c r="H24" s="49"/>
      <c r="I24" s="80"/>
      <c r="J24" s="81"/>
      <c r="K24" s="81"/>
      <c r="L24" s="81"/>
      <c r="M24" s="82"/>
      <c r="N24" s="81"/>
      <c r="O24" s="81"/>
      <c r="P24" s="83"/>
      <c r="Q24" s="81"/>
      <c r="R24" s="80"/>
      <c r="S24" s="84"/>
      <c r="T24" s="81"/>
      <c r="U24" s="84"/>
      <c r="V24" s="62"/>
      <c r="W24" s="85"/>
      <c r="AA24" s="3" t="str">
        <f t="shared" si="0"/>
        <v/>
      </c>
      <c r="AB24" s="38" t="str">
        <f t="shared" si="1"/>
        <v/>
      </c>
      <c r="AC24" s="39" t="str">
        <f>IF($AB24="","",IF(個人種目入力!$AM24=2,VLOOKUP($AB24,'(種目・作業用)'!$A$22:$D$36,2,FALSE),VLOOKUP($AB24,'(種目・作業用)'!$A$2:$D$21,2,FALSE)))</f>
        <v/>
      </c>
      <c r="AD24" s="39" t="str">
        <f>IF($AB24="","",IF(個人種目入力!$AM24=2,VLOOKUP($AB24,'(種目・作業用)'!$A$22:$D$36,3,FALSE),VLOOKUP($AB24,'(種目・作業用)'!$A$2:$D$21,3,FALSE)))</f>
        <v/>
      </c>
      <c r="AE24" s="39" t="str">
        <f>IF($AB24="","",IF(個人種目入力!$AM24=2,VLOOKUP($AB24,'(種目・作業用)'!$A$22:$D$36,4,FALSE),VLOOKUP($AB24,'(種目・作業用)'!$A$2:$D$21,4,FALSE)))</f>
        <v/>
      </c>
      <c r="AF24" s="40" t="str">
        <f t="shared" si="8"/>
        <v/>
      </c>
      <c r="AG24" s="3" t="str">
        <f t="shared" si="9"/>
        <v xml:space="preserve"> </v>
      </c>
      <c r="AH24" s="3" t="str">
        <f t="shared" si="2"/>
        <v/>
      </c>
      <c r="AI24" s="3" t="str">
        <f t="shared" si="3"/>
        <v/>
      </c>
      <c r="AJ24" s="3" t="str">
        <f t="shared" si="4"/>
        <v/>
      </c>
      <c r="AK24" s="41" t="str">
        <f t="shared" si="5"/>
        <v/>
      </c>
      <c r="AL24" s="3" t="str">
        <f t="shared" si="10"/>
        <v/>
      </c>
      <c r="AM24" s="3" t="str">
        <f t="shared" si="6"/>
        <v/>
      </c>
      <c r="AN24" s="3" t="str">
        <f t="shared" si="11"/>
        <v/>
      </c>
      <c r="AO24" s="3" t="str">
        <f t="shared" si="12"/>
        <v/>
      </c>
      <c r="AP24" s="3" t="str">
        <f t="shared" si="13"/>
        <v/>
      </c>
      <c r="AQ24" s="1"/>
      <c r="AR24" s="1" t="str">
        <f t="shared" si="7"/>
        <v>　</v>
      </c>
    </row>
    <row r="25" spans="1:44" ht="24" customHeight="1" x14ac:dyDescent="0.15">
      <c r="A25" s="23">
        <v>19</v>
      </c>
      <c r="B25" s="79"/>
      <c r="C25" s="79"/>
      <c r="D25" s="79"/>
      <c r="E25" s="79"/>
      <c r="F25" s="79"/>
      <c r="G25" s="79"/>
      <c r="H25" s="49"/>
      <c r="I25" s="80"/>
      <c r="J25" s="81"/>
      <c r="K25" s="81"/>
      <c r="L25" s="81"/>
      <c r="M25" s="82"/>
      <c r="N25" s="81"/>
      <c r="O25" s="81"/>
      <c r="P25" s="83"/>
      <c r="Q25" s="81"/>
      <c r="R25" s="80"/>
      <c r="S25" s="84"/>
      <c r="T25" s="81"/>
      <c r="U25" s="84"/>
      <c r="V25" s="62"/>
      <c r="W25" s="85"/>
      <c r="AA25" s="3" t="str">
        <f t="shared" si="0"/>
        <v/>
      </c>
      <c r="AB25" s="38" t="str">
        <f t="shared" si="1"/>
        <v/>
      </c>
      <c r="AC25" s="39" t="str">
        <f>IF($AB25="","",IF(個人種目入力!$AM25=2,VLOOKUP($AB25,'(種目・作業用)'!$A$22:$D$36,2,FALSE),VLOOKUP($AB25,'(種目・作業用)'!$A$2:$D$21,2,FALSE)))</f>
        <v/>
      </c>
      <c r="AD25" s="39" t="str">
        <f>IF($AB25="","",IF(個人種目入力!$AM25=2,VLOOKUP($AB25,'(種目・作業用)'!$A$22:$D$36,3,FALSE),VLOOKUP($AB25,'(種目・作業用)'!$A$2:$D$21,3,FALSE)))</f>
        <v/>
      </c>
      <c r="AE25" s="39" t="str">
        <f>IF($AB25="","",IF(個人種目入力!$AM25=2,VLOOKUP($AB25,'(種目・作業用)'!$A$22:$D$36,4,FALSE),VLOOKUP($AB25,'(種目・作業用)'!$A$2:$D$21,4,FALSE)))</f>
        <v/>
      </c>
      <c r="AF25" s="40" t="str">
        <f t="shared" si="8"/>
        <v/>
      </c>
      <c r="AG25" s="3" t="str">
        <f t="shared" si="9"/>
        <v xml:space="preserve"> </v>
      </c>
      <c r="AH25" s="3" t="str">
        <f t="shared" si="2"/>
        <v/>
      </c>
      <c r="AI25" s="3" t="str">
        <f t="shared" si="3"/>
        <v/>
      </c>
      <c r="AJ25" s="3" t="str">
        <f t="shared" si="4"/>
        <v/>
      </c>
      <c r="AK25" s="41" t="str">
        <f t="shared" si="5"/>
        <v/>
      </c>
      <c r="AL25" s="3" t="str">
        <f t="shared" si="10"/>
        <v/>
      </c>
      <c r="AM25" s="3" t="str">
        <f t="shared" si="6"/>
        <v/>
      </c>
      <c r="AN25" s="3" t="str">
        <f t="shared" si="11"/>
        <v/>
      </c>
      <c r="AO25" s="3" t="str">
        <f t="shared" si="12"/>
        <v/>
      </c>
      <c r="AP25" s="3" t="str">
        <f t="shared" si="13"/>
        <v/>
      </c>
      <c r="AQ25" s="1"/>
      <c r="AR25" s="1" t="str">
        <f t="shared" si="7"/>
        <v>　</v>
      </c>
    </row>
    <row r="26" spans="1:44" ht="24" customHeight="1" x14ac:dyDescent="0.15">
      <c r="A26" s="23">
        <v>20</v>
      </c>
      <c r="B26" s="79"/>
      <c r="C26" s="79"/>
      <c r="D26" s="79"/>
      <c r="E26" s="79"/>
      <c r="F26" s="79"/>
      <c r="G26" s="79"/>
      <c r="H26" s="49"/>
      <c r="I26" s="80"/>
      <c r="J26" s="81"/>
      <c r="K26" s="81"/>
      <c r="L26" s="81"/>
      <c r="M26" s="82"/>
      <c r="N26" s="81"/>
      <c r="O26" s="81"/>
      <c r="P26" s="83"/>
      <c r="Q26" s="81"/>
      <c r="R26" s="80"/>
      <c r="S26" s="84"/>
      <c r="T26" s="81"/>
      <c r="U26" s="84"/>
      <c r="V26" s="62"/>
      <c r="W26" s="85"/>
      <c r="AA26" s="3" t="str">
        <f t="shared" si="0"/>
        <v/>
      </c>
      <c r="AB26" s="38" t="str">
        <f t="shared" si="1"/>
        <v/>
      </c>
      <c r="AC26" s="39" t="str">
        <f>IF($AB26="","",IF(個人種目入力!$AM26=2,VLOOKUP($AB26,'(種目・作業用)'!$A$22:$D$36,2,FALSE),VLOOKUP($AB26,'(種目・作業用)'!$A$2:$D$21,2,FALSE)))</f>
        <v/>
      </c>
      <c r="AD26" s="39" t="str">
        <f>IF($AB26="","",IF(個人種目入力!$AM26=2,VLOOKUP($AB26,'(種目・作業用)'!$A$22:$D$36,3,FALSE),VLOOKUP($AB26,'(種目・作業用)'!$A$2:$D$21,3,FALSE)))</f>
        <v/>
      </c>
      <c r="AE26" s="39" t="str">
        <f>IF($AB26="","",IF(個人種目入力!$AM26=2,VLOOKUP($AB26,'(種目・作業用)'!$A$22:$D$36,4,FALSE),VLOOKUP($AB26,'(種目・作業用)'!$A$2:$D$21,4,FALSE)))</f>
        <v/>
      </c>
      <c r="AF26" s="40" t="str">
        <f t="shared" si="8"/>
        <v/>
      </c>
      <c r="AG26" s="3" t="str">
        <f t="shared" si="9"/>
        <v xml:space="preserve"> </v>
      </c>
      <c r="AH26" s="3" t="str">
        <f t="shared" si="2"/>
        <v/>
      </c>
      <c r="AI26" s="3" t="str">
        <f t="shared" si="3"/>
        <v/>
      </c>
      <c r="AJ26" s="3" t="str">
        <f t="shared" si="4"/>
        <v/>
      </c>
      <c r="AK26" s="41" t="str">
        <f t="shared" si="5"/>
        <v/>
      </c>
      <c r="AL26" s="3" t="str">
        <f t="shared" si="10"/>
        <v/>
      </c>
      <c r="AM26" s="3" t="str">
        <f t="shared" si="6"/>
        <v/>
      </c>
      <c r="AN26" s="3" t="str">
        <f t="shared" si="11"/>
        <v/>
      </c>
      <c r="AO26" s="3" t="str">
        <f t="shared" si="12"/>
        <v/>
      </c>
      <c r="AP26" s="3" t="str">
        <f t="shared" si="13"/>
        <v/>
      </c>
      <c r="AQ26" s="1"/>
      <c r="AR26" s="1" t="str">
        <f t="shared" si="7"/>
        <v>　</v>
      </c>
    </row>
    <row r="27" spans="1:44" ht="24" customHeight="1" x14ac:dyDescent="0.15">
      <c r="A27" s="23">
        <v>21</v>
      </c>
      <c r="B27" s="79"/>
      <c r="C27" s="79"/>
      <c r="D27" s="79"/>
      <c r="E27" s="79"/>
      <c r="F27" s="79"/>
      <c r="G27" s="79"/>
      <c r="H27" s="49"/>
      <c r="I27" s="80"/>
      <c r="J27" s="81"/>
      <c r="K27" s="81"/>
      <c r="L27" s="81"/>
      <c r="M27" s="82"/>
      <c r="N27" s="81"/>
      <c r="O27" s="81"/>
      <c r="P27" s="83"/>
      <c r="Q27" s="81"/>
      <c r="R27" s="80"/>
      <c r="S27" s="84"/>
      <c r="T27" s="81"/>
      <c r="U27" s="84"/>
      <c r="V27" s="62"/>
      <c r="W27" s="85"/>
      <c r="AA27" s="3" t="str">
        <f t="shared" si="0"/>
        <v/>
      </c>
      <c r="AB27" s="38" t="str">
        <f t="shared" si="1"/>
        <v/>
      </c>
      <c r="AC27" s="39" t="str">
        <f>IF($AB27="","",IF(個人種目入力!$AM27=2,VLOOKUP($AB27,'(種目・作業用)'!$A$22:$D$36,2,FALSE),VLOOKUP($AB27,'(種目・作業用)'!$A$2:$D$21,2,FALSE)))</f>
        <v/>
      </c>
      <c r="AD27" s="39" t="str">
        <f>IF($AB27="","",IF(個人種目入力!$AM27=2,VLOOKUP($AB27,'(種目・作業用)'!$A$22:$D$36,3,FALSE),VLOOKUP($AB27,'(種目・作業用)'!$A$2:$D$21,3,FALSE)))</f>
        <v/>
      </c>
      <c r="AE27" s="39" t="str">
        <f>IF($AB27="","",IF(個人種目入力!$AM27=2,VLOOKUP($AB27,'(種目・作業用)'!$A$22:$D$36,4,FALSE),VLOOKUP($AB27,'(種目・作業用)'!$A$2:$D$21,4,FALSE)))</f>
        <v/>
      </c>
      <c r="AF27" s="40" t="str">
        <f t="shared" si="8"/>
        <v/>
      </c>
      <c r="AG27" s="3" t="str">
        <f t="shared" si="9"/>
        <v xml:space="preserve"> </v>
      </c>
      <c r="AH27" s="3" t="str">
        <f t="shared" si="2"/>
        <v/>
      </c>
      <c r="AI27" s="3" t="str">
        <f t="shared" si="3"/>
        <v/>
      </c>
      <c r="AJ27" s="3" t="str">
        <f t="shared" si="4"/>
        <v/>
      </c>
      <c r="AK27" s="41" t="str">
        <f t="shared" si="5"/>
        <v/>
      </c>
      <c r="AL27" s="3" t="str">
        <f t="shared" si="10"/>
        <v/>
      </c>
      <c r="AM27" s="3" t="str">
        <f t="shared" si="6"/>
        <v/>
      </c>
      <c r="AN27" s="3" t="str">
        <f t="shared" si="11"/>
        <v/>
      </c>
      <c r="AO27" s="3" t="str">
        <f t="shared" si="12"/>
        <v/>
      </c>
      <c r="AP27" s="3" t="str">
        <f t="shared" si="13"/>
        <v/>
      </c>
      <c r="AQ27" s="1"/>
      <c r="AR27" s="1" t="str">
        <f t="shared" si="7"/>
        <v>　</v>
      </c>
    </row>
    <row r="28" spans="1:44" ht="24" customHeight="1" x14ac:dyDescent="0.15">
      <c r="A28" s="23">
        <v>22</v>
      </c>
      <c r="B28" s="79"/>
      <c r="C28" s="79"/>
      <c r="D28" s="79"/>
      <c r="E28" s="79"/>
      <c r="F28" s="79"/>
      <c r="G28" s="79"/>
      <c r="H28" s="49"/>
      <c r="I28" s="80"/>
      <c r="J28" s="81"/>
      <c r="K28" s="81"/>
      <c r="L28" s="81"/>
      <c r="M28" s="82"/>
      <c r="N28" s="81"/>
      <c r="O28" s="81"/>
      <c r="P28" s="83"/>
      <c r="Q28" s="81"/>
      <c r="R28" s="80"/>
      <c r="S28" s="84"/>
      <c r="T28" s="81"/>
      <c r="U28" s="84"/>
      <c r="V28" s="62"/>
      <c r="W28" s="85"/>
      <c r="AA28" s="3" t="str">
        <f t="shared" si="0"/>
        <v/>
      </c>
      <c r="AB28" s="38" t="str">
        <f t="shared" si="1"/>
        <v/>
      </c>
      <c r="AC28" s="39" t="str">
        <f>IF($AB28="","",IF(個人種目入力!$AM28=2,VLOOKUP($AB28,'(種目・作業用)'!$A$22:$D$36,2,FALSE),VLOOKUP($AB28,'(種目・作業用)'!$A$2:$D$21,2,FALSE)))</f>
        <v/>
      </c>
      <c r="AD28" s="39" t="str">
        <f>IF($AB28="","",IF(個人種目入力!$AM28=2,VLOOKUP($AB28,'(種目・作業用)'!$A$22:$D$36,3,FALSE),VLOOKUP($AB28,'(種目・作業用)'!$A$2:$D$21,3,FALSE)))</f>
        <v/>
      </c>
      <c r="AE28" s="39" t="str">
        <f>IF($AB28="","",IF(個人種目入力!$AM28=2,VLOOKUP($AB28,'(種目・作業用)'!$A$22:$D$36,4,FALSE),VLOOKUP($AB28,'(種目・作業用)'!$A$2:$D$21,4,FALSE)))</f>
        <v/>
      </c>
      <c r="AF28" s="40" t="str">
        <f t="shared" si="8"/>
        <v/>
      </c>
      <c r="AG28" s="3" t="str">
        <f t="shared" si="9"/>
        <v xml:space="preserve"> </v>
      </c>
      <c r="AH28" s="3" t="str">
        <f t="shared" si="2"/>
        <v/>
      </c>
      <c r="AI28" s="3" t="str">
        <f t="shared" si="3"/>
        <v/>
      </c>
      <c r="AJ28" s="3" t="str">
        <f t="shared" si="4"/>
        <v/>
      </c>
      <c r="AK28" s="41" t="str">
        <f t="shared" si="5"/>
        <v/>
      </c>
      <c r="AL28" s="3" t="str">
        <f t="shared" si="10"/>
        <v/>
      </c>
      <c r="AM28" s="3" t="str">
        <f t="shared" si="6"/>
        <v/>
      </c>
      <c r="AN28" s="3" t="str">
        <f t="shared" si="11"/>
        <v/>
      </c>
      <c r="AO28" s="3" t="str">
        <f t="shared" si="12"/>
        <v/>
      </c>
      <c r="AP28" s="3" t="str">
        <f t="shared" si="13"/>
        <v/>
      </c>
      <c r="AQ28" s="1"/>
      <c r="AR28" s="1" t="str">
        <f t="shared" si="7"/>
        <v>　</v>
      </c>
    </row>
    <row r="29" spans="1:44" ht="24" customHeight="1" x14ac:dyDescent="0.15">
      <c r="A29" s="23">
        <v>23</v>
      </c>
      <c r="B29" s="79"/>
      <c r="C29" s="79"/>
      <c r="D29" s="79"/>
      <c r="E29" s="79"/>
      <c r="F29" s="79"/>
      <c r="G29" s="79"/>
      <c r="H29" s="49"/>
      <c r="I29" s="80"/>
      <c r="J29" s="81"/>
      <c r="K29" s="81"/>
      <c r="L29" s="81"/>
      <c r="M29" s="82"/>
      <c r="N29" s="81"/>
      <c r="O29" s="81"/>
      <c r="P29" s="83"/>
      <c r="Q29" s="81"/>
      <c r="R29" s="80"/>
      <c r="S29" s="84"/>
      <c r="T29" s="81"/>
      <c r="U29" s="84"/>
      <c r="V29" s="62"/>
      <c r="W29" s="85"/>
      <c r="AA29" s="3" t="str">
        <f t="shared" si="0"/>
        <v/>
      </c>
      <c r="AB29" s="38" t="str">
        <f t="shared" si="1"/>
        <v/>
      </c>
      <c r="AC29" s="39" t="str">
        <f>IF($AB29="","",IF(個人種目入力!$AM29=2,VLOOKUP($AB29,'(種目・作業用)'!$A$22:$D$36,2,FALSE),VLOOKUP($AB29,'(種目・作業用)'!$A$2:$D$21,2,FALSE)))</f>
        <v/>
      </c>
      <c r="AD29" s="39" t="str">
        <f>IF($AB29="","",IF(個人種目入力!$AM29=2,VLOOKUP($AB29,'(種目・作業用)'!$A$22:$D$36,3,FALSE),VLOOKUP($AB29,'(種目・作業用)'!$A$2:$D$21,3,FALSE)))</f>
        <v/>
      </c>
      <c r="AE29" s="39" t="str">
        <f>IF($AB29="","",IF(個人種目入力!$AM29=2,VLOOKUP($AB29,'(種目・作業用)'!$A$22:$D$36,4,FALSE),VLOOKUP($AB29,'(種目・作業用)'!$A$2:$D$21,4,FALSE)))</f>
        <v/>
      </c>
      <c r="AF29" s="40" t="str">
        <f t="shared" si="8"/>
        <v/>
      </c>
      <c r="AG29" s="3" t="str">
        <f t="shared" si="9"/>
        <v xml:space="preserve"> </v>
      </c>
      <c r="AH29" s="3" t="str">
        <f t="shared" si="2"/>
        <v/>
      </c>
      <c r="AI29" s="3" t="str">
        <f t="shared" si="3"/>
        <v/>
      </c>
      <c r="AJ29" s="3" t="str">
        <f t="shared" si="4"/>
        <v/>
      </c>
      <c r="AK29" s="41" t="str">
        <f t="shared" si="5"/>
        <v/>
      </c>
      <c r="AL29" s="3" t="str">
        <f t="shared" si="10"/>
        <v/>
      </c>
      <c r="AM29" s="3" t="str">
        <f t="shared" si="6"/>
        <v/>
      </c>
      <c r="AN29" s="3" t="str">
        <f t="shared" si="11"/>
        <v/>
      </c>
      <c r="AO29" s="3" t="str">
        <f t="shared" si="12"/>
        <v/>
      </c>
      <c r="AP29" s="3" t="str">
        <f t="shared" si="13"/>
        <v/>
      </c>
      <c r="AQ29" s="1"/>
      <c r="AR29" s="1" t="str">
        <f t="shared" si="7"/>
        <v>　</v>
      </c>
    </row>
    <row r="30" spans="1:44" ht="24" customHeight="1" x14ac:dyDescent="0.15">
      <c r="A30" s="23">
        <v>24</v>
      </c>
      <c r="B30" s="79"/>
      <c r="C30" s="79"/>
      <c r="D30" s="79"/>
      <c r="E30" s="79"/>
      <c r="F30" s="79"/>
      <c r="G30" s="79"/>
      <c r="H30" s="49"/>
      <c r="I30" s="80"/>
      <c r="J30" s="81"/>
      <c r="K30" s="81"/>
      <c r="L30" s="81"/>
      <c r="M30" s="82"/>
      <c r="N30" s="81"/>
      <c r="O30" s="81"/>
      <c r="P30" s="83"/>
      <c r="Q30" s="81"/>
      <c r="R30" s="80"/>
      <c r="S30" s="84"/>
      <c r="T30" s="81"/>
      <c r="U30" s="84"/>
      <c r="V30" s="62"/>
      <c r="W30" s="85"/>
      <c r="AA30" s="3" t="str">
        <f t="shared" si="0"/>
        <v/>
      </c>
      <c r="AB30" s="38" t="str">
        <f t="shared" si="1"/>
        <v/>
      </c>
      <c r="AC30" s="39" t="str">
        <f>IF($AB30="","",IF(個人種目入力!$AM30=2,VLOOKUP($AB30,'(種目・作業用)'!$A$22:$D$36,2,FALSE),VLOOKUP($AB30,'(種目・作業用)'!$A$2:$D$21,2,FALSE)))</f>
        <v/>
      </c>
      <c r="AD30" s="39" t="str">
        <f>IF($AB30="","",IF(個人種目入力!$AM30=2,VLOOKUP($AB30,'(種目・作業用)'!$A$22:$D$36,3,FALSE),VLOOKUP($AB30,'(種目・作業用)'!$A$2:$D$21,3,FALSE)))</f>
        <v/>
      </c>
      <c r="AE30" s="39" t="str">
        <f>IF($AB30="","",IF(個人種目入力!$AM30=2,VLOOKUP($AB30,'(種目・作業用)'!$A$22:$D$36,4,FALSE),VLOOKUP($AB30,'(種目・作業用)'!$A$2:$D$21,4,FALSE)))</f>
        <v/>
      </c>
      <c r="AF30" s="40" t="str">
        <f t="shared" si="8"/>
        <v/>
      </c>
      <c r="AG30" s="3" t="str">
        <f t="shared" si="9"/>
        <v xml:space="preserve"> </v>
      </c>
      <c r="AH30" s="3" t="str">
        <f t="shared" si="2"/>
        <v/>
      </c>
      <c r="AI30" s="3" t="str">
        <f t="shared" si="3"/>
        <v/>
      </c>
      <c r="AJ30" s="3" t="str">
        <f t="shared" si="4"/>
        <v/>
      </c>
      <c r="AK30" s="41" t="str">
        <f t="shared" si="5"/>
        <v/>
      </c>
      <c r="AL30" s="3" t="str">
        <f t="shared" si="10"/>
        <v/>
      </c>
      <c r="AM30" s="3" t="str">
        <f t="shared" si="6"/>
        <v/>
      </c>
      <c r="AN30" s="3" t="str">
        <f t="shared" si="11"/>
        <v/>
      </c>
      <c r="AO30" s="3" t="str">
        <f t="shared" si="12"/>
        <v/>
      </c>
      <c r="AP30" s="3" t="str">
        <f t="shared" si="13"/>
        <v/>
      </c>
      <c r="AQ30" s="1"/>
      <c r="AR30" s="1" t="str">
        <f t="shared" si="7"/>
        <v>　</v>
      </c>
    </row>
    <row r="31" spans="1:44" ht="24" customHeight="1" x14ac:dyDescent="0.15">
      <c r="A31" s="23">
        <v>25</v>
      </c>
      <c r="B31" s="79"/>
      <c r="C31" s="79"/>
      <c r="D31" s="79"/>
      <c r="E31" s="79"/>
      <c r="F31" s="79"/>
      <c r="G31" s="79"/>
      <c r="H31" s="49"/>
      <c r="I31" s="80"/>
      <c r="J31" s="81"/>
      <c r="K31" s="81"/>
      <c r="L31" s="81"/>
      <c r="M31" s="82"/>
      <c r="N31" s="81"/>
      <c r="O31" s="81"/>
      <c r="P31" s="83"/>
      <c r="Q31" s="81"/>
      <c r="R31" s="80"/>
      <c r="S31" s="84"/>
      <c r="T31" s="81"/>
      <c r="U31" s="84"/>
      <c r="V31" s="62"/>
      <c r="W31" s="85"/>
      <c r="AA31" s="3" t="str">
        <f t="shared" si="0"/>
        <v/>
      </c>
      <c r="AB31" s="38" t="str">
        <f t="shared" si="1"/>
        <v/>
      </c>
      <c r="AC31" s="39" t="str">
        <f>IF($AB31="","",IF(個人種目入力!$AM31=2,VLOOKUP($AB31,'(種目・作業用)'!$A$22:$D$36,2,FALSE),VLOOKUP($AB31,'(種目・作業用)'!$A$2:$D$21,2,FALSE)))</f>
        <v/>
      </c>
      <c r="AD31" s="39" t="str">
        <f>IF($AB31="","",IF(個人種目入力!$AM31=2,VLOOKUP($AB31,'(種目・作業用)'!$A$22:$D$36,3,FALSE),VLOOKUP($AB31,'(種目・作業用)'!$A$2:$D$21,3,FALSE)))</f>
        <v/>
      </c>
      <c r="AE31" s="39" t="str">
        <f>IF($AB31="","",IF(個人種目入力!$AM31=2,VLOOKUP($AB31,'(種目・作業用)'!$A$22:$D$36,4,FALSE),VLOOKUP($AB31,'(種目・作業用)'!$A$2:$D$21,4,FALSE)))</f>
        <v/>
      </c>
      <c r="AF31" s="40" t="str">
        <f t="shared" si="8"/>
        <v/>
      </c>
      <c r="AG31" s="3" t="str">
        <f t="shared" si="9"/>
        <v xml:space="preserve"> </v>
      </c>
      <c r="AH31" s="3" t="str">
        <f t="shared" si="2"/>
        <v/>
      </c>
      <c r="AI31" s="3" t="str">
        <f t="shared" si="3"/>
        <v/>
      </c>
      <c r="AJ31" s="3" t="str">
        <f t="shared" si="4"/>
        <v/>
      </c>
      <c r="AK31" s="41" t="str">
        <f t="shared" si="5"/>
        <v/>
      </c>
      <c r="AL31" s="3" t="str">
        <f t="shared" si="10"/>
        <v/>
      </c>
      <c r="AM31" s="3" t="str">
        <f t="shared" si="6"/>
        <v/>
      </c>
      <c r="AN31" s="3" t="str">
        <f t="shared" si="11"/>
        <v/>
      </c>
      <c r="AO31" s="3" t="str">
        <f t="shared" si="12"/>
        <v/>
      </c>
      <c r="AP31" s="3" t="str">
        <f t="shared" si="13"/>
        <v/>
      </c>
      <c r="AQ31" s="1"/>
      <c r="AR31" s="1" t="str">
        <f t="shared" si="7"/>
        <v>　</v>
      </c>
    </row>
    <row r="32" spans="1:44" ht="24" customHeight="1" x14ac:dyDescent="0.15">
      <c r="A32" s="23">
        <v>26</v>
      </c>
      <c r="B32" s="79"/>
      <c r="C32" s="79"/>
      <c r="D32" s="79"/>
      <c r="E32" s="79"/>
      <c r="F32" s="79"/>
      <c r="G32" s="79"/>
      <c r="H32" s="49"/>
      <c r="I32" s="80"/>
      <c r="J32" s="81"/>
      <c r="K32" s="81"/>
      <c r="L32" s="81"/>
      <c r="M32" s="82"/>
      <c r="N32" s="81"/>
      <c r="O32" s="81"/>
      <c r="P32" s="83"/>
      <c r="Q32" s="81"/>
      <c r="R32" s="80"/>
      <c r="S32" s="84"/>
      <c r="T32" s="81"/>
      <c r="U32" s="84"/>
      <c r="V32" s="62"/>
      <c r="W32" s="86"/>
      <c r="AA32" s="3" t="str">
        <f t="shared" si="0"/>
        <v/>
      </c>
      <c r="AB32" s="38" t="str">
        <f t="shared" ref="AB32:AB56" si="14">IF(ISBLANK(H32),"",H32)</f>
        <v/>
      </c>
      <c r="AC32" s="39" t="str">
        <f>IF($AB32="","",IF(個人種目入力!$AM32=2,VLOOKUP($AB32,'(種目・作業用)'!$A$22:$D$36,2,FALSE),VLOOKUP($AB32,'(種目・作業用)'!$A$2:$D$21,2,FALSE)))</f>
        <v/>
      </c>
      <c r="AD32" s="39" t="str">
        <f>IF($AB32="","",IF(個人種目入力!$AM32=2,VLOOKUP($AB32,'(種目・作業用)'!$A$22:$D$36,3,FALSE),VLOOKUP($AB32,'(種目・作業用)'!$A$2:$D$21,3,FALSE)))</f>
        <v/>
      </c>
      <c r="AE32" s="39" t="str">
        <f>IF($AB32="","",IF(個人種目入力!$AM32=2,VLOOKUP($AB32,'(種目・作業用)'!$A$22:$D$36,4,FALSE),VLOOKUP($AB32,'(種目・作業用)'!$A$2:$D$21,4,FALSE)))</f>
        <v/>
      </c>
      <c r="AF32" s="40" t="str">
        <f t="shared" ref="AF32:AF56" si="15">IF(ISNUMBER(AA32),IF(LEN(I32)=2,CONCATENATE("0",I32,K32,M32),IF(LEN(I32)=1,CONCATENATE("00",I32,K32,M32),CONCATENATE("000",K32,M32))),"")</f>
        <v/>
      </c>
      <c r="AG32" s="3" t="str">
        <f t="shared" ref="AG32:AG56" si="16">IF(AF32="000",AE32,CONCATENATE(AE32," ",AF32))</f>
        <v xml:space="preserve"> </v>
      </c>
      <c r="AH32" s="3" t="str">
        <f t="shared" si="2"/>
        <v/>
      </c>
      <c r="AI32" s="3" t="str">
        <f t="shared" ref="AI32:AI56" si="17">IF(ISNUMBER(AH32),IF(ISBLANK(E32),AR32,CONCATENATE(AR32,"(",E32,")")),"")</f>
        <v/>
      </c>
      <c r="AJ32" s="3" t="str">
        <f t="shared" si="4"/>
        <v/>
      </c>
      <c r="AK32" s="41" t="str">
        <f t="shared" si="5"/>
        <v/>
      </c>
      <c r="AL32" s="3" t="str">
        <f t="shared" ref="AL32:AL56" si="18">IF(ISNUMBER(AH32),$AL$4,"")</f>
        <v/>
      </c>
      <c r="AM32" s="3" t="str">
        <f t="shared" ref="AM32:AM56" si="19">IF(ISBLANK(F32),"",IF(F32="男",1,2))</f>
        <v/>
      </c>
      <c r="AN32" s="3" t="str">
        <f t="shared" si="11"/>
        <v/>
      </c>
      <c r="AO32" s="3" t="str">
        <f t="shared" ref="AO32:AO56" si="20">IF(ISNUMBER(AH32),$AJ$4,"")</f>
        <v/>
      </c>
      <c r="AP32" s="3" t="str">
        <f t="shared" si="13"/>
        <v/>
      </c>
      <c r="AQ32" s="1"/>
      <c r="AR32" s="1" t="str">
        <f t="shared" si="7"/>
        <v>　</v>
      </c>
    </row>
    <row r="33" spans="1:44" ht="24" customHeight="1" x14ac:dyDescent="0.15">
      <c r="A33" s="23">
        <v>27</v>
      </c>
      <c r="B33" s="79"/>
      <c r="C33" s="79"/>
      <c r="D33" s="79"/>
      <c r="E33" s="79"/>
      <c r="F33" s="79"/>
      <c r="G33" s="79"/>
      <c r="H33" s="49"/>
      <c r="I33" s="80"/>
      <c r="J33" s="81"/>
      <c r="K33" s="81"/>
      <c r="L33" s="81"/>
      <c r="M33" s="82"/>
      <c r="N33" s="81"/>
      <c r="O33" s="81"/>
      <c r="P33" s="83"/>
      <c r="Q33" s="81"/>
      <c r="R33" s="80"/>
      <c r="S33" s="84"/>
      <c r="T33" s="81"/>
      <c r="U33" s="84"/>
      <c r="V33" s="62"/>
      <c r="W33" s="85"/>
      <c r="AA33" s="3" t="str">
        <f t="shared" si="0"/>
        <v/>
      </c>
      <c r="AB33" s="38" t="str">
        <f t="shared" si="14"/>
        <v/>
      </c>
      <c r="AC33" s="39" t="str">
        <f>IF($AB33="","",IF(個人種目入力!$AM33=2,VLOOKUP($AB33,'(種目・作業用)'!$A$22:$D$36,2,FALSE),VLOOKUP($AB33,'(種目・作業用)'!$A$2:$D$21,2,FALSE)))</f>
        <v/>
      </c>
      <c r="AD33" s="39" t="str">
        <f>IF($AB33="","",IF(個人種目入力!$AM33=2,VLOOKUP($AB33,'(種目・作業用)'!$A$22:$D$36,3,FALSE),VLOOKUP($AB33,'(種目・作業用)'!$A$2:$D$21,3,FALSE)))</f>
        <v/>
      </c>
      <c r="AE33" s="39" t="str">
        <f>IF($AB33="","",IF(個人種目入力!$AM33=2,VLOOKUP($AB33,'(種目・作業用)'!$A$22:$D$36,4,FALSE),VLOOKUP($AB33,'(種目・作業用)'!$A$2:$D$21,4,FALSE)))</f>
        <v/>
      </c>
      <c r="AF33" s="40" t="str">
        <f t="shared" si="15"/>
        <v/>
      </c>
      <c r="AG33" s="3" t="str">
        <f t="shared" si="16"/>
        <v xml:space="preserve"> </v>
      </c>
      <c r="AH33" s="3" t="str">
        <f t="shared" si="2"/>
        <v/>
      </c>
      <c r="AI33" s="3" t="str">
        <f t="shared" si="17"/>
        <v/>
      </c>
      <c r="AJ33" s="3" t="str">
        <f t="shared" si="4"/>
        <v/>
      </c>
      <c r="AK33" s="41" t="str">
        <f t="shared" si="5"/>
        <v/>
      </c>
      <c r="AL33" s="3" t="str">
        <f t="shared" si="18"/>
        <v/>
      </c>
      <c r="AM33" s="3" t="str">
        <f t="shared" si="19"/>
        <v/>
      </c>
      <c r="AN33" s="3" t="str">
        <f t="shared" si="11"/>
        <v/>
      </c>
      <c r="AO33" s="3" t="str">
        <f t="shared" si="20"/>
        <v/>
      </c>
      <c r="AP33" s="3" t="str">
        <f t="shared" si="13"/>
        <v/>
      </c>
      <c r="AQ33" s="1"/>
      <c r="AR33" s="1" t="str">
        <f t="shared" si="7"/>
        <v>　</v>
      </c>
    </row>
    <row r="34" spans="1:44" ht="24" customHeight="1" x14ac:dyDescent="0.15">
      <c r="A34" s="23">
        <v>28</v>
      </c>
      <c r="B34" s="79"/>
      <c r="C34" s="79"/>
      <c r="D34" s="79"/>
      <c r="E34" s="79"/>
      <c r="F34" s="79"/>
      <c r="G34" s="79"/>
      <c r="H34" s="49"/>
      <c r="I34" s="80"/>
      <c r="J34" s="81"/>
      <c r="K34" s="81"/>
      <c r="L34" s="81"/>
      <c r="M34" s="82"/>
      <c r="N34" s="81"/>
      <c r="O34" s="81"/>
      <c r="P34" s="83"/>
      <c r="Q34" s="81"/>
      <c r="R34" s="80"/>
      <c r="S34" s="84"/>
      <c r="T34" s="81"/>
      <c r="U34" s="84"/>
      <c r="V34" s="62"/>
      <c r="W34" s="85"/>
      <c r="AA34" s="3" t="str">
        <f t="shared" si="0"/>
        <v/>
      </c>
      <c r="AB34" s="38" t="str">
        <f t="shared" si="14"/>
        <v/>
      </c>
      <c r="AC34" s="39" t="str">
        <f>IF($AB34="","",IF(個人種目入力!$AM34=2,VLOOKUP($AB34,'(種目・作業用)'!$A$22:$D$36,2,FALSE),VLOOKUP($AB34,'(種目・作業用)'!$A$2:$D$21,2,FALSE)))</f>
        <v/>
      </c>
      <c r="AD34" s="39" t="str">
        <f>IF($AB34="","",IF(個人種目入力!$AM34=2,VLOOKUP($AB34,'(種目・作業用)'!$A$22:$D$36,3,FALSE),VLOOKUP($AB34,'(種目・作業用)'!$A$2:$D$21,3,FALSE)))</f>
        <v/>
      </c>
      <c r="AE34" s="39" t="str">
        <f>IF($AB34="","",IF(個人種目入力!$AM34=2,VLOOKUP($AB34,'(種目・作業用)'!$A$22:$D$36,4,FALSE),VLOOKUP($AB34,'(種目・作業用)'!$A$2:$D$21,4,FALSE)))</f>
        <v/>
      </c>
      <c r="AF34" s="40" t="str">
        <f t="shared" si="15"/>
        <v/>
      </c>
      <c r="AG34" s="3" t="str">
        <f t="shared" si="16"/>
        <v xml:space="preserve"> </v>
      </c>
      <c r="AH34" s="3" t="str">
        <f t="shared" si="2"/>
        <v/>
      </c>
      <c r="AI34" s="3" t="str">
        <f t="shared" si="17"/>
        <v/>
      </c>
      <c r="AJ34" s="3" t="str">
        <f t="shared" si="4"/>
        <v/>
      </c>
      <c r="AK34" s="41" t="str">
        <f t="shared" si="5"/>
        <v/>
      </c>
      <c r="AL34" s="3" t="str">
        <f t="shared" si="18"/>
        <v/>
      </c>
      <c r="AM34" s="3" t="str">
        <f t="shared" si="19"/>
        <v/>
      </c>
      <c r="AN34" s="3" t="str">
        <f t="shared" si="11"/>
        <v/>
      </c>
      <c r="AO34" s="3" t="str">
        <f t="shared" si="20"/>
        <v/>
      </c>
      <c r="AP34" s="3" t="str">
        <f t="shared" si="13"/>
        <v/>
      </c>
      <c r="AQ34" s="1"/>
      <c r="AR34" s="1" t="str">
        <f t="shared" si="7"/>
        <v>　</v>
      </c>
    </row>
    <row r="35" spans="1:44" ht="24" customHeight="1" x14ac:dyDescent="0.15">
      <c r="A35" s="23">
        <v>29</v>
      </c>
      <c r="B35" s="79"/>
      <c r="C35" s="79"/>
      <c r="D35" s="79"/>
      <c r="E35" s="79"/>
      <c r="F35" s="79"/>
      <c r="G35" s="79"/>
      <c r="H35" s="49"/>
      <c r="I35" s="80"/>
      <c r="J35" s="81"/>
      <c r="K35" s="81"/>
      <c r="L35" s="81"/>
      <c r="M35" s="82"/>
      <c r="N35" s="81"/>
      <c r="O35" s="81"/>
      <c r="P35" s="83"/>
      <c r="Q35" s="81"/>
      <c r="R35" s="80"/>
      <c r="S35" s="84"/>
      <c r="T35" s="81"/>
      <c r="U35" s="84"/>
      <c r="V35" s="62"/>
      <c r="W35" s="85"/>
      <c r="AA35" s="3" t="str">
        <f t="shared" si="0"/>
        <v/>
      </c>
      <c r="AB35" s="38" t="str">
        <f t="shared" si="14"/>
        <v/>
      </c>
      <c r="AC35" s="39" t="str">
        <f>IF($AB35="","",IF(個人種目入力!$AM35=2,VLOOKUP($AB35,'(種目・作業用)'!$A$22:$D$36,2,FALSE),VLOOKUP($AB35,'(種目・作業用)'!$A$2:$D$21,2,FALSE)))</f>
        <v/>
      </c>
      <c r="AD35" s="39" t="str">
        <f>IF($AB35="","",IF(個人種目入力!$AM35=2,VLOOKUP($AB35,'(種目・作業用)'!$A$22:$D$36,3,FALSE),VLOOKUP($AB35,'(種目・作業用)'!$A$2:$D$21,3,FALSE)))</f>
        <v/>
      </c>
      <c r="AE35" s="39" t="str">
        <f>IF($AB35="","",IF(個人種目入力!$AM35=2,VLOOKUP($AB35,'(種目・作業用)'!$A$22:$D$36,4,FALSE),VLOOKUP($AB35,'(種目・作業用)'!$A$2:$D$21,4,FALSE)))</f>
        <v/>
      </c>
      <c r="AF35" s="40" t="str">
        <f t="shared" si="15"/>
        <v/>
      </c>
      <c r="AG35" s="3" t="str">
        <f t="shared" si="16"/>
        <v xml:space="preserve"> </v>
      </c>
      <c r="AH35" s="3" t="str">
        <f t="shared" si="2"/>
        <v/>
      </c>
      <c r="AI35" s="3" t="str">
        <f t="shared" si="17"/>
        <v/>
      </c>
      <c r="AJ35" s="3" t="str">
        <f t="shared" si="4"/>
        <v/>
      </c>
      <c r="AK35" s="41" t="str">
        <f t="shared" si="5"/>
        <v/>
      </c>
      <c r="AL35" s="3" t="str">
        <f t="shared" si="18"/>
        <v/>
      </c>
      <c r="AM35" s="3" t="str">
        <f t="shared" si="19"/>
        <v/>
      </c>
      <c r="AN35" s="3" t="str">
        <f t="shared" si="11"/>
        <v/>
      </c>
      <c r="AO35" s="3" t="str">
        <f t="shared" si="20"/>
        <v/>
      </c>
      <c r="AP35" s="3" t="str">
        <f t="shared" si="13"/>
        <v/>
      </c>
      <c r="AQ35" s="1"/>
      <c r="AR35" s="1" t="str">
        <f t="shared" si="7"/>
        <v>　</v>
      </c>
    </row>
    <row r="36" spans="1:44" ht="24" customHeight="1" x14ac:dyDescent="0.15">
      <c r="A36" s="23">
        <v>30</v>
      </c>
      <c r="B36" s="79"/>
      <c r="C36" s="79"/>
      <c r="D36" s="79"/>
      <c r="E36" s="79"/>
      <c r="F36" s="79"/>
      <c r="G36" s="79"/>
      <c r="H36" s="49"/>
      <c r="I36" s="80"/>
      <c r="J36" s="81"/>
      <c r="K36" s="81"/>
      <c r="L36" s="81"/>
      <c r="M36" s="82"/>
      <c r="N36" s="81"/>
      <c r="O36" s="81"/>
      <c r="P36" s="83"/>
      <c r="Q36" s="81"/>
      <c r="R36" s="80"/>
      <c r="S36" s="84"/>
      <c r="T36" s="81"/>
      <c r="U36" s="84"/>
      <c r="V36" s="62"/>
      <c r="W36" s="85"/>
      <c r="AA36" s="3" t="str">
        <f t="shared" si="0"/>
        <v/>
      </c>
      <c r="AB36" s="38" t="str">
        <f t="shared" si="14"/>
        <v/>
      </c>
      <c r="AC36" s="39" t="str">
        <f>IF($AB36="","",IF(個人種目入力!$AM36=2,VLOOKUP($AB36,'(種目・作業用)'!$A$22:$D$36,2,FALSE),VLOOKUP($AB36,'(種目・作業用)'!$A$2:$D$21,2,FALSE)))</f>
        <v/>
      </c>
      <c r="AD36" s="39" t="str">
        <f>IF($AB36="","",IF(個人種目入力!$AM36=2,VLOOKUP($AB36,'(種目・作業用)'!$A$22:$D$36,3,FALSE),VLOOKUP($AB36,'(種目・作業用)'!$A$2:$D$21,3,FALSE)))</f>
        <v/>
      </c>
      <c r="AE36" s="39" t="str">
        <f>IF($AB36="","",IF(個人種目入力!$AM36=2,VLOOKUP($AB36,'(種目・作業用)'!$A$22:$D$36,4,FALSE),VLOOKUP($AB36,'(種目・作業用)'!$A$2:$D$21,4,FALSE)))</f>
        <v/>
      </c>
      <c r="AF36" s="40" t="str">
        <f t="shared" si="15"/>
        <v/>
      </c>
      <c r="AG36" s="3" t="str">
        <f t="shared" si="16"/>
        <v xml:space="preserve"> </v>
      </c>
      <c r="AH36" s="3" t="str">
        <f t="shared" si="2"/>
        <v/>
      </c>
      <c r="AI36" s="3" t="str">
        <f t="shared" si="17"/>
        <v/>
      </c>
      <c r="AJ36" s="3" t="str">
        <f t="shared" si="4"/>
        <v/>
      </c>
      <c r="AK36" s="41" t="str">
        <f t="shared" si="5"/>
        <v/>
      </c>
      <c r="AL36" s="3" t="str">
        <f t="shared" si="18"/>
        <v/>
      </c>
      <c r="AM36" s="3" t="str">
        <f t="shared" si="19"/>
        <v/>
      </c>
      <c r="AN36" s="3" t="str">
        <f t="shared" si="11"/>
        <v/>
      </c>
      <c r="AO36" s="3" t="str">
        <f t="shared" si="20"/>
        <v/>
      </c>
      <c r="AP36" s="3" t="str">
        <f t="shared" si="13"/>
        <v/>
      </c>
      <c r="AQ36" s="1"/>
      <c r="AR36" s="1" t="str">
        <f t="shared" si="7"/>
        <v>　</v>
      </c>
    </row>
    <row r="37" spans="1:44" ht="24" customHeight="1" x14ac:dyDescent="0.15">
      <c r="A37" s="23">
        <v>31</v>
      </c>
      <c r="B37" s="79"/>
      <c r="C37" s="79"/>
      <c r="D37" s="79"/>
      <c r="E37" s="79"/>
      <c r="F37" s="79"/>
      <c r="G37" s="79"/>
      <c r="H37" s="49"/>
      <c r="I37" s="80"/>
      <c r="J37" s="81"/>
      <c r="K37" s="81"/>
      <c r="L37" s="81"/>
      <c r="M37" s="82"/>
      <c r="N37" s="81"/>
      <c r="O37" s="81"/>
      <c r="P37" s="83"/>
      <c r="Q37" s="81"/>
      <c r="R37" s="80"/>
      <c r="S37" s="84"/>
      <c r="T37" s="81"/>
      <c r="U37" s="84"/>
      <c r="V37" s="62"/>
      <c r="W37" s="85"/>
      <c r="AA37" s="3" t="str">
        <f t="shared" si="0"/>
        <v/>
      </c>
      <c r="AB37" s="38" t="str">
        <f t="shared" si="14"/>
        <v/>
      </c>
      <c r="AC37" s="39" t="str">
        <f>IF($AB37="","",IF(個人種目入力!$AM37=2,VLOOKUP($AB37,'(種目・作業用)'!$A$22:$D$36,2,FALSE),VLOOKUP($AB37,'(種目・作業用)'!$A$2:$D$21,2,FALSE)))</f>
        <v/>
      </c>
      <c r="AD37" s="39" t="str">
        <f>IF($AB37="","",IF(個人種目入力!$AM37=2,VLOOKUP($AB37,'(種目・作業用)'!$A$22:$D$36,3,FALSE),VLOOKUP($AB37,'(種目・作業用)'!$A$2:$D$21,3,FALSE)))</f>
        <v/>
      </c>
      <c r="AE37" s="39" t="str">
        <f>IF($AB37="","",IF(個人種目入力!$AM37=2,VLOOKUP($AB37,'(種目・作業用)'!$A$22:$D$36,4,FALSE),VLOOKUP($AB37,'(種目・作業用)'!$A$2:$D$21,4,FALSE)))</f>
        <v/>
      </c>
      <c r="AF37" s="40" t="str">
        <f t="shared" si="15"/>
        <v/>
      </c>
      <c r="AG37" s="3" t="str">
        <f t="shared" si="16"/>
        <v xml:space="preserve"> </v>
      </c>
      <c r="AH37" s="3" t="str">
        <f t="shared" si="2"/>
        <v/>
      </c>
      <c r="AI37" s="3" t="str">
        <f t="shared" si="17"/>
        <v/>
      </c>
      <c r="AJ37" s="3" t="str">
        <f t="shared" si="4"/>
        <v/>
      </c>
      <c r="AK37" s="41" t="str">
        <f t="shared" si="5"/>
        <v/>
      </c>
      <c r="AL37" s="3" t="str">
        <f t="shared" si="18"/>
        <v/>
      </c>
      <c r="AM37" s="3" t="str">
        <f t="shared" si="19"/>
        <v/>
      </c>
      <c r="AN37" s="3" t="str">
        <f t="shared" si="11"/>
        <v/>
      </c>
      <c r="AO37" s="3" t="str">
        <f t="shared" si="20"/>
        <v/>
      </c>
      <c r="AP37" s="3" t="str">
        <f t="shared" si="13"/>
        <v/>
      </c>
      <c r="AQ37" s="1"/>
      <c r="AR37" s="1" t="str">
        <f t="shared" si="7"/>
        <v>　</v>
      </c>
    </row>
    <row r="38" spans="1:44" ht="24" customHeight="1" x14ac:dyDescent="0.15">
      <c r="A38" s="23">
        <v>32</v>
      </c>
      <c r="B38" s="79"/>
      <c r="C38" s="79"/>
      <c r="D38" s="79"/>
      <c r="E38" s="79"/>
      <c r="F38" s="79"/>
      <c r="G38" s="79"/>
      <c r="H38" s="49"/>
      <c r="I38" s="80"/>
      <c r="J38" s="81"/>
      <c r="K38" s="81"/>
      <c r="L38" s="81"/>
      <c r="M38" s="82"/>
      <c r="N38" s="81"/>
      <c r="O38" s="81"/>
      <c r="P38" s="83"/>
      <c r="Q38" s="81"/>
      <c r="R38" s="80"/>
      <c r="S38" s="84"/>
      <c r="T38" s="81"/>
      <c r="U38" s="84"/>
      <c r="V38" s="62"/>
      <c r="W38" s="85"/>
      <c r="AA38" s="3" t="str">
        <f t="shared" si="0"/>
        <v/>
      </c>
      <c r="AB38" s="38" t="str">
        <f t="shared" si="14"/>
        <v/>
      </c>
      <c r="AC38" s="39" t="str">
        <f>IF($AB38="","",IF(個人種目入力!$AM38=2,VLOOKUP($AB38,'(種目・作業用)'!$A$22:$D$36,2,FALSE),VLOOKUP($AB38,'(種目・作業用)'!$A$2:$D$21,2,FALSE)))</f>
        <v/>
      </c>
      <c r="AD38" s="39" t="str">
        <f>IF($AB38="","",IF(個人種目入力!$AM38=2,VLOOKUP($AB38,'(種目・作業用)'!$A$22:$D$36,3,FALSE),VLOOKUP($AB38,'(種目・作業用)'!$A$2:$D$21,3,FALSE)))</f>
        <v/>
      </c>
      <c r="AE38" s="39" t="str">
        <f>IF($AB38="","",IF(個人種目入力!$AM38=2,VLOOKUP($AB38,'(種目・作業用)'!$A$22:$D$36,4,FALSE),VLOOKUP($AB38,'(種目・作業用)'!$A$2:$D$21,4,FALSE)))</f>
        <v/>
      </c>
      <c r="AF38" s="40" t="str">
        <f t="shared" si="15"/>
        <v/>
      </c>
      <c r="AG38" s="3" t="str">
        <f t="shared" si="16"/>
        <v xml:space="preserve"> </v>
      </c>
      <c r="AH38" s="3" t="str">
        <f t="shared" si="2"/>
        <v/>
      </c>
      <c r="AI38" s="3" t="str">
        <f t="shared" si="17"/>
        <v/>
      </c>
      <c r="AJ38" s="3" t="str">
        <f t="shared" si="4"/>
        <v/>
      </c>
      <c r="AK38" s="41" t="str">
        <f t="shared" si="5"/>
        <v/>
      </c>
      <c r="AL38" s="3" t="str">
        <f t="shared" si="18"/>
        <v/>
      </c>
      <c r="AM38" s="3" t="str">
        <f t="shared" si="19"/>
        <v/>
      </c>
      <c r="AN38" s="3" t="str">
        <f t="shared" si="11"/>
        <v/>
      </c>
      <c r="AO38" s="3" t="str">
        <f t="shared" si="20"/>
        <v/>
      </c>
      <c r="AP38" s="3" t="str">
        <f t="shared" si="13"/>
        <v/>
      </c>
      <c r="AQ38" s="1"/>
      <c r="AR38" s="1" t="str">
        <f t="shared" si="7"/>
        <v>　</v>
      </c>
    </row>
    <row r="39" spans="1:44" ht="24" customHeight="1" x14ac:dyDescent="0.15">
      <c r="A39" s="23">
        <v>33</v>
      </c>
      <c r="B39" s="79"/>
      <c r="C39" s="79"/>
      <c r="D39" s="79"/>
      <c r="E39" s="79"/>
      <c r="F39" s="79"/>
      <c r="G39" s="79"/>
      <c r="H39" s="49"/>
      <c r="I39" s="80"/>
      <c r="J39" s="81"/>
      <c r="K39" s="81"/>
      <c r="L39" s="81"/>
      <c r="M39" s="82"/>
      <c r="N39" s="81"/>
      <c r="O39" s="81"/>
      <c r="P39" s="83"/>
      <c r="Q39" s="81"/>
      <c r="R39" s="80"/>
      <c r="S39" s="84"/>
      <c r="T39" s="81"/>
      <c r="U39" s="84"/>
      <c r="V39" s="62"/>
      <c r="W39" s="85"/>
      <c r="AA39" s="3" t="str">
        <f t="shared" ref="AA39:AA70" si="21">IF(ISBLANK(B39),"",VLOOKUP(CONCATENATE($AK$4,F39),$AA$133:$AB$142,2,FALSE)+B39*100)</f>
        <v/>
      </c>
      <c r="AB39" s="38" t="str">
        <f t="shared" si="14"/>
        <v/>
      </c>
      <c r="AC39" s="39" t="str">
        <f>IF($AB39="","",IF(個人種目入力!$AM39=2,VLOOKUP($AB39,'(種目・作業用)'!$A$22:$D$36,2,FALSE),VLOOKUP($AB39,'(種目・作業用)'!$A$2:$D$21,2,FALSE)))</f>
        <v/>
      </c>
      <c r="AD39" s="39" t="str">
        <f>IF($AB39="","",IF(個人種目入力!$AM39=2,VLOOKUP($AB39,'(種目・作業用)'!$A$22:$D$36,3,FALSE),VLOOKUP($AB39,'(種目・作業用)'!$A$2:$D$21,3,FALSE)))</f>
        <v/>
      </c>
      <c r="AE39" s="39" t="str">
        <f>IF($AB39="","",IF(個人種目入力!$AM39=2,VLOOKUP($AB39,'(種目・作業用)'!$A$22:$D$36,4,FALSE),VLOOKUP($AB39,'(種目・作業用)'!$A$2:$D$21,4,FALSE)))</f>
        <v/>
      </c>
      <c r="AF39" s="40" t="str">
        <f t="shared" si="15"/>
        <v/>
      </c>
      <c r="AG39" s="3" t="str">
        <f t="shared" si="16"/>
        <v xml:space="preserve"> </v>
      </c>
      <c r="AH39" s="3" t="str">
        <f t="shared" ref="AH39:AH70" si="22">IF(ISBLANK(B39),"",B39)</f>
        <v/>
      </c>
      <c r="AI39" s="3" t="str">
        <f t="shared" si="17"/>
        <v/>
      </c>
      <c r="AJ39" s="3" t="str">
        <f t="shared" ref="AJ39:AJ70" si="23">IF(ISNUMBER(AH39),D39,"")</f>
        <v/>
      </c>
      <c r="AK39" s="41" t="str">
        <f t="shared" si="5"/>
        <v/>
      </c>
      <c r="AL39" s="3" t="str">
        <f t="shared" si="18"/>
        <v/>
      </c>
      <c r="AM39" s="3" t="str">
        <f t="shared" si="19"/>
        <v/>
      </c>
      <c r="AN39" s="3" t="str">
        <f t="shared" si="11"/>
        <v/>
      </c>
      <c r="AO39" s="3" t="str">
        <f t="shared" si="20"/>
        <v/>
      </c>
      <c r="AP39" s="3" t="str">
        <f t="shared" si="13"/>
        <v/>
      </c>
      <c r="AQ39" s="1"/>
      <c r="AR39" s="1" t="str">
        <f t="shared" ref="AR39:AR70" si="24">IF(LEN(C39)&gt;6,SUBSTITUTE(C39,"　",""),IF(LEN(C39)=6,C39,IF(LEN(C39)=5,CONCATENATE(C39,"　"),IF(LEN(C39)=4,CONCATENATE(SUBSTITUTE(C39,"　","　　"),"　"),CONCATENATE(SUBSTITUTE(C39,"　","　　　"),"　")))))</f>
        <v>　</v>
      </c>
    </row>
    <row r="40" spans="1:44" ht="24" customHeight="1" x14ac:dyDescent="0.15">
      <c r="A40" s="23">
        <v>34</v>
      </c>
      <c r="B40" s="79"/>
      <c r="C40" s="79"/>
      <c r="D40" s="79"/>
      <c r="E40" s="79"/>
      <c r="F40" s="79"/>
      <c r="G40" s="79"/>
      <c r="H40" s="49"/>
      <c r="I40" s="80"/>
      <c r="J40" s="81"/>
      <c r="K40" s="81"/>
      <c r="L40" s="81"/>
      <c r="M40" s="82"/>
      <c r="N40" s="81"/>
      <c r="O40" s="81"/>
      <c r="P40" s="83"/>
      <c r="Q40" s="81"/>
      <c r="R40" s="80"/>
      <c r="S40" s="84"/>
      <c r="T40" s="81"/>
      <c r="U40" s="84"/>
      <c r="V40" s="62"/>
      <c r="W40" s="85"/>
      <c r="AA40" s="3" t="str">
        <f t="shared" si="21"/>
        <v/>
      </c>
      <c r="AB40" s="38" t="str">
        <f t="shared" si="14"/>
        <v/>
      </c>
      <c r="AC40" s="39" t="str">
        <f>IF($AB40="","",IF(個人種目入力!$AM40=2,VLOOKUP($AB40,'(種目・作業用)'!$A$22:$D$36,2,FALSE),VLOOKUP($AB40,'(種目・作業用)'!$A$2:$D$21,2,FALSE)))</f>
        <v/>
      </c>
      <c r="AD40" s="39" t="str">
        <f>IF($AB40="","",IF(個人種目入力!$AM40=2,VLOOKUP($AB40,'(種目・作業用)'!$A$22:$D$36,3,FALSE),VLOOKUP($AB40,'(種目・作業用)'!$A$2:$D$21,3,FALSE)))</f>
        <v/>
      </c>
      <c r="AE40" s="39" t="str">
        <f>IF($AB40="","",IF(個人種目入力!$AM40=2,VLOOKUP($AB40,'(種目・作業用)'!$A$22:$D$36,4,FALSE),VLOOKUP($AB40,'(種目・作業用)'!$A$2:$D$21,4,FALSE)))</f>
        <v/>
      </c>
      <c r="AF40" s="40" t="str">
        <f t="shared" si="15"/>
        <v/>
      </c>
      <c r="AG40" s="3" t="str">
        <f t="shared" si="16"/>
        <v xml:space="preserve"> </v>
      </c>
      <c r="AH40" s="3" t="str">
        <f t="shared" si="22"/>
        <v/>
      </c>
      <c r="AI40" s="3" t="str">
        <f t="shared" si="17"/>
        <v/>
      </c>
      <c r="AJ40" s="3" t="str">
        <f t="shared" si="23"/>
        <v/>
      </c>
      <c r="AK40" s="41" t="str">
        <f t="shared" si="5"/>
        <v/>
      </c>
      <c r="AL40" s="3" t="str">
        <f t="shared" si="18"/>
        <v/>
      </c>
      <c r="AM40" s="3" t="str">
        <f t="shared" si="19"/>
        <v/>
      </c>
      <c r="AN40" s="3" t="str">
        <f t="shared" si="11"/>
        <v/>
      </c>
      <c r="AO40" s="3" t="str">
        <f t="shared" si="20"/>
        <v/>
      </c>
      <c r="AP40" s="3" t="str">
        <f t="shared" si="13"/>
        <v/>
      </c>
      <c r="AQ40" s="1"/>
      <c r="AR40" s="1" t="str">
        <f t="shared" si="24"/>
        <v>　</v>
      </c>
    </row>
    <row r="41" spans="1:44" ht="24" customHeight="1" x14ac:dyDescent="0.15">
      <c r="A41" s="23">
        <v>35</v>
      </c>
      <c r="B41" s="79"/>
      <c r="C41" s="79"/>
      <c r="D41" s="79"/>
      <c r="E41" s="79"/>
      <c r="F41" s="79"/>
      <c r="G41" s="79"/>
      <c r="H41" s="49"/>
      <c r="I41" s="80"/>
      <c r="J41" s="81"/>
      <c r="K41" s="81"/>
      <c r="L41" s="81"/>
      <c r="M41" s="82"/>
      <c r="N41" s="81"/>
      <c r="O41" s="81"/>
      <c r="P41" s="83"/>
      <c r="Q41" s="81"/>
      <c r="R41" s="80"/>
      <c r="S41" s="84"/>
      <c r="T41" s="81"/>
      <c r="U41" s="84"/>
      <c r="V41" s="62"/>
      <c r="W41" s="85"/>
      <c r="AA41" s="3" t="str">
        <f t="shared" si="21"/>
        <v/>
      </c>
      <c r="AB41" s="38" t="str">
        <f t="shared" si="14"/>
        <v/>
      </c>
      <c r="AC41" s="39" t="str">
        <f>IF($AB41="","",IF(個人種目入力!$AM41=2,VLOOKUP($AB41,'(種目・作業用)'!$A$22:$D$36,2,FALSE),VLOOKUP($AB41,'(種目・作業用)'!$A$2:$D$21,2,FALSE)))</f>
        <v/>
      </c>
      <c r="AD41" s="39" t="str">
        <f>IF($AB41="","",IF(個人種目入力!$AM41=2,VLOOKUP($AB41,'(種目・作業用)'!$A$22:$D$36,3,FALSE),VLOOKUP($AB41,'(種目・作業用)'!$A$2:$D$21,3,FALSE)))</f>
        <v/>
      </c>
      <c r="AE41" s="39" t="str">
        <f>IF($AB41="","",IF(個人種目入力!$AM41=2,VLOOKUP($AB41,'(種目・作業用)'!$A$22:$D$36,4,FALSE),VLOOKUP($AB41,'(種目・作業用)'!$A$2:$D$21,4,FALSE)))</f>
        <v/>
      </c>
      <c r="AF41" s="40" t="str">
        <f t="shared" si="15"/>
        <v/>
      </c>
      <c r="AG41" s="3" t="str">
        <f t="shared" si="16"/>
        <v xml:space="preserve"> </v>
      </c>
      <c r="AH41" s="3" t="str">
        <f t="shared" si="22"/>
        <v/>
      </c>
      <c r="AI41" s="3" t="str">
        <f t="shared" si="17"/>
        <v/>
      </c>
      <c r="AJ41" s="3" t="str">
        <f t="shared" si="23"/>
        <v/>
      </c>
      <c r="AK41" s="41" t="str">
        <f t="shared" si="5"/>
        <v/>
      </c>
      <c r="AL41" s="3" t="str">
        <f t="shared" si="18"/>
        <v/>
      </c>
      <c r="AM41" s="3" t="str">
        <f t="shared" si="19"/>
        <v/>
      </c>
      <c r="AN41" s="3" t="str">
        <f t="shared" si="11"/>
        <v/>
      </c>
      <c r="AO41" s="3" t="str">
        <f t="shared" si="20"/>
        <v/>
      </c>
      <c r="AP41" s="3" t="str">
        <f t="shared" si="13"/>
        <v/>
      </c>
      <c r="AQ41" s="1"/>
      <c r="AR41" s="1" t="str">
        <f t="shared" si="24"/>
        <v>　</v>
      </c>
    </row>
    <row r="42" spans="1:44" ht="24" customHeight="1" x14ac:dyDescent="0.15">
      <c r="A42" s="23">
        <v>36</v>
      </c>
      <c r="B42" s="79"/>
      <c r="C42" s="79"/>
      <c r="D42" s="79"/>
      <c r="E42" s="79"/>
      <c r="F42" s="79"/>
      <c r="G42" s="79"/>
      <c r="H42" s="49"/>
      <c r="I42" s="80"/>
      <c r="J42" s="81"/>
      <c r="K42" s="81"/>
      <c r="L42" s="81"/>
      <c r="M42" s="82"/>
      <c r="N42" s="81"/>
      <c r="O42" s="81"/>
      <c r="P42" s="83"/>
      <c r="Q42" s="81"/>
      <c r="R42" s="80"/>
      <c r="S42" s="84"/>
      <c r="T42" s="81"/>
      <c r="U42" s="84"/>
      <c r="V42" s="62"/>
      <c r="W42" s="85"/>
      <c r="AA42" s="3" t="str">
        <f t="shared" si="21"/>
        <v/>
      </c>
      <c r="AB42" s="38" t="str">
        <f t="shared" si="14"/>
        <v/>
      </c>
      <c r="AC42" s="39" t="str">
        <f>IF($AB42="","",IF(個人種目入力!$AM42=2,VLOOKUP($AB42,'(種目・作業用)'!$A$22:$D$36,2,FALSE),VLOOKUP($AB42,'(種目・作業用)'!$A$2:$D$21,2,FALSE)))</f>
        <v/>
      </c>
      <c r="AD42" s="39" t="str">
        <f>IF($AB42="","",IF(個人種目入力!$AM42=2,VLOOKUP($AB42,'(種目・作業用)'!$A$22:$D$36,3,FALSE),VLOOKUP($AB42,'(種目・作業用)'!$A$2:$D$21,3,FALSE)))</f>
        <v/>
      </c>
      <c r="AE42" s="39" t="str">
        <f>IF($AB42="","",IF(個人種目入力!$AM42=2,VLOOKUP($AB42,'(種目・作業用)'!$A$22:$D$36,4,FALSE),VLOOKUP($AB42,'(種目・作業用)'!$A$2:$D$21,4,FALSE)))</f>
        <v/>
      </c>
      <c r="AF42" s="40" t="str">
        <f t="shared" si="15"/>
        <v/>
      </c>
      <c r="AG42" s="3" t="str">
        <f t="shared" si="16"/>
        <v xml:space="preserve"> </v>
      </c>
      <c r="AH42" s="3" t="str">
        <f t="shared" si="22"/>
        <v/>
      </c>
      <c r="AI42" s="3" t="str">
        <f t="shared" si="17"/>
        <v/>
      </c>
      <c r="AJ42" s="3" t="str">
        <f t="shared" si="23"/>
        <v/>
      </c>
      <c r="AK42" s="41" t="str">
        <f t="shared" si="5"/>
        <v/>
      </c>
      <c r="AL42" s="3" t="str">
        <f t="shared" si="18"/>
        <v/>
      </c>
      <c r="AM42" s="3" t="str">
        <f t="shared" si="19"/>
        <v/>
      </c>
      <c r="AN42" s="3" t="str">
        <f t="shared" si="11"/>
        <v/>
      </c>
      <c r="AO42" s="3" t="str">
        <f t="shared" si="20"/>
        <v/>
      </c>
      <c r="AP42" s="3" t="str">
        <f t="shared" si="13"/>
        <v/>
      </c>
      <c r="AQ42" s="1"/>
      <c r="AR42" s="1" t="str">
        <f t="shared" si="24"/>
        <v>　</v>
      </c>
    </row>
    <row r="43" spans="1:44" ht="24" customHeight="1" x14ac:dyDescent="0.15">
      <c r="A43" s="23">
        <v>37</v>
      </c>
      <c r="B43" s="79"/>
      <c r="C43" s="79"/>
      <c r="D43" s="79"/>
      <c r="E43" s="79"/>
      <c r="F43" s="79"/>
      <c r="G43" s="79"/>
      <c r="H43" s="49"/>
      <c r="I43" s="80"/>
      <c r="J43" s="81"/>
      <c r="K43" s="81"/>
      <c r="L43" s="81"/>
      <c r="M43" s="82"/>
      <c r="N43" s="81"/>
      <c r="O43" s="81"/>
      <c r="P43" s="83"/>
      <c r="Q43" s="81"/>
      <c r="R43" s="80"/>
      <c r="S43" s="84"/>
      <c r="T43" s="81"/>
      <c r="U43" s="84"/>
      <c r="V43" s="62"/>
      <c r="W43" s="85"/>
      <c r="AA43" s="3" t="str">
        <f t="shared" si="21"/>
        <v/>
      </c>
      <c r="AB43" s="38" t="str">
        <f t="shared" si="14"/>
        <v/>
      </c>
      <c r="AC43" s="39" t="str">
        <f>IF($AB43="","",IF(個人種目入力!$AM43=2,VLOOKUP($AB43,'(種目・作業用)'!$A$22:$D$36,2,FALSE),VLOOKUP($AB43,'(種目・作業用)'!$A$2:$D$21,2,FALSE)))</f>
        <v/>
      </c>
      <c r="AD43" s="39" t="str">
        <f>IF($AB43="","",IF(個人種目入力!$AM43=2,VLOOKUP($AB43,'(種目・作業用)'!$A$22:$D$36,3,FALSE),VLOOKUP($AB43,'(種目・作業用)'!$A$2:$D$21,3,FALSE)))</f>
        <v/>
      </c>
      <c r="AE43" s="39" t="str">
        <f>IF($AB43="","",IF(個人種目入力!$AM43=2,VLOOKUP($AB43,'(種目・作業用)'!$A$22:$D$36,4,FALSE),VLOOKUP($AB43,'(種目・作業用)'!$A$2:$D$21,4,FALSE)))</f>
        <v/>
      </c>
      <c r="AF43" s="40" t="str">
        <f t="shared" si="15"/>
        <v/>
      </c>
      <c r="AG43" s="3" t="str">
        <f t="shared" si="16"/>
        <v xml:space="preserve"> </v>
      </c>
      <c r="AH43" s="3" t="str">
        <f t="shared" si="22"/>
        <v/>
      </c>
      <c r="AI43" s="3" t="str">
        <f t="shared" si="17"/>
        <v/>
      </c>
      <c r="AJ43" s="3" t="str">
        <f t="shared" si="23"/>
        <v/>
      </c>
      <c r="AK43" s="41" t="str">
        <f t="shared" si="5"/>
        <v/>
      </c>
      <c r="AL43" s="3" t="str">
        <f t="shared" si="18"/>
        <v/>
      </c>
      <c r="AM43" s="3" t="str">
        <f t="shared" si="19"/>
        <v/>
      </c>
      <c r="AN43" s="3" t="str">
        <f t="shared" si="11"/>
        <v/>
      </c>
      <c r="AO43" s="3" t="str">
        <f t="shared" si="20"/>
        <v/>
      </c>
      <c r="AP43" s="3" t="str">
        <f t="shared" si="13"/>
        <v/>
      </c>
      <c r="AQ43" s="1"/>
      <c r="AR43" s="1" t="str">
        <f t="shared" si="24"/>
        <v>　</v>
      </c>
    </row>
    <row r="44" spans="1:44" ht="24" customHeight="1" x14ac:dyDescent="0.15">
      <c r="A44" s="23">
        <v>38</v>
      </c>
      <c r="B44" s="79"/>
      <c r="C44" s="79"/>
      <c r="D44" s="79"/>
      <c r="E44" s="79"/>
      <c r="F44" s="79"/>
      <c r="G44" s="79"/>
      <c r="H44" s="49"/>
      <c r="I44" s="80"/>
      <c r="J44" s="81"/>
      <c r="K44" s="81"/>
      <c r="L44" s="81"/>
      <c r="M44" s="82"/>
      <c r="N44" s="81"/>
      <c r="O44" s="81"/>
      <c r="P44" s="83"/>
      <c r="Q44" s="81"/>
      <c r="R44" s="80"/>
      <c r="S44" s="84"/>
      <c r="T44" s="81"/>
      <c r="U44" s="84"/>
      <c r="V44" s="62"/>
      <c r="W44" s="85"/>
      <c r="AA44" s="3" t="str">
        <f t="shared" si="21"/>
        <v/>
      </c>
      <c r="AB44" s="38" t="str">
        <f t="shared" si="14"/>
        <v/>
      </c>
      <c r="AC44" s="39" t="str">
        <f>IF($AB44="","",IF(個人種目入力!$AM44=2,VLOOKUP($AB44,'(種目・作業用)'!$A$22:$D$36,2,FALSE),VLOOKUP($AB44,'(種目・作業用)'!$A$2:$D$21,2,FALSE)))</f>
        <v/>
      </c>
      <c r="AD44" s="39" t="str">
        <f>IF($AB44="","",IF(個人種目入力!$AM44=2,VLOOKUP($AB44,'(種目・作業用)'!$A$22:$D$36,3,FALSE),VLOOKUP($AB44,'(種目・作業用)'!$A$2:$D$21,3,FALSE)))</f>
        <v/>
      </c>
      <c r="AE44" s="39" t="str">
        <f>IF($AB44="","",IF(個人種目入力!$AM44=2,VLOOKUP($AB44,'(種目・作業用)'!$A$22:$D$36,4,FALSE),VLOOKUP($AB44,'(種目・作業用)'!$A$2:$D$21,4,FALSE)))</f>
        <v/>
      </c>
      <c r="AF44" s="40" t="str">
        <f t="shared" si="15"/>
        <v/>
      </c>
      <c r="AG44" s="3" t="str">
        <f t="shared" si="16"/>
        <v xml:space="preserve"> </v>
      </c>
      <c r="AH44" s="3" t="str">
        <f t="shared" si="22"/>
        <v/>
      </c>
      <c r="AI44" s="3" t="str">
        <f t="shared" si="17"/>
        <v/>
      </c>
      <c r="AJ44" s="3" t="str">
        <f t="shared" si="23"/>
        <v/>
      </c>
      <c r="AK44" s="41" t="str">
        <f t="shared" si="5"/>
        <v/>
      </c>
      <c r="AL44" s="3" t="str">
        <f t="shared" si="18"/>
        <v/>
      </c>
      <c r="AM44" s="3" t="str">
        <f t="shared" si="19"/>
        <v/>
      </c>
      <c r="AN44" s="3" t="str">
        <f t="shared" si="11"/>
        <v/>
      </c>
      <c r="AO44" s="3" t="str">
        <f t="shared" si="20"/>
        <v/>
      </c>
      <c r="AP44" s="3" t="str">
        <f t="shared" si="13"/>
        <v/>
      </c>
      <c r="AQ44" s="1"/>
      <c r="AR44" s="1" t="str">
        <f t="shared" si="24"/>
        <v>　</v>
      </c>
    </row>
    <row r="45" spans="1:44" ht="24" customHeight="1" x14ac:dyDescent="0.15">
      <c r="A45" s="23">
        <v>39</v>
      </c>
      <c r="B45" s="79"/>
      <c r="C45" s="79"/>
      <c r="D45" s="79"/>
      <c r="E45" s="79"/>
      <c r="F45" s="79"/>
      <c r="G45" s="79"/>
      <c r="H45" s="49"/>
      <c r="I45" s="80"/>
      <c r="J45" s="81"/>
      <c r="K45" s="81"/>
      <c r="L45" s="81"/>
      <c r="M45" s="82"/>
      <c r="N45" s="81"/>
      <c r="O45" s="81"/>
      <c r="P45" s="83"/>
      <c r="Q45" s="81"/>
      <c r="R45" s="80"/>
      <c r="S45" s="84"/>
      <c r="T45" s="81"/>
      <c r="U45" s="84"/>
      <c r="V45" s="62"/>
      <c r="W45" s="85"/>
      <c r="AA45" s="3" t="str">
        <f t="shared" si="21"/>
        <v/>
      </c>
      <c r="AB45" s="38" t="str">
        <f t="shared" si="14"/>
        <v/>
      </c>
      <c r="AC45" s="39" t="str">
        <f>IF($AB45="","",IF(個人種目入力!$AM45=2,VLOOKUP($AB45,'(種目・作業用)'!$A$22:$D$36,2,FALSE),VLOOKUP($AB45,'(種目・作業用)'!$A$2:$D$21,2,FALSE)))</f>
        <v/>
      </c>
      <c r="AD45" s="39" t="str">
        <f>IF($AB45="","",IF(個人種目入力!$AM45=2,VLOOKUP($AB45,'(種目・作業用)'!$A$22:$D$36,3,FALSE),VLOOKUP($AB45,'(種目・作業用)'!$A$2:$D$21,3,FALSE)))</f>
        <v/>
      </c>
      <c r="AE45" s="39" t="str">
        <f>IF($AB45="","",IF(個人種目入力!$AM45=2,VLOOKUP($AB45,'(種目・作業用)'!$A$22:$D$36,4,FALSE),VLOOKUP($AB45,'(種目・作業用)'!$A$2:$D$21,4,FALSE)))</f>
        <v/>
      </c>
      <c r="AF45" s="40" t="str">
        <f t="shared" si="15"/>
        <v/>
      </c>
      <c r="AG45" s="3" t="str">
        <f t="shared" si="16"/>
        <v xml:space="preserve"> </v>
      </c>
      <c r="AH45" s="3" t="str">
        <f t="shared" si="22"/>
        <v/>
      </c>
      <c r="AI45" s="3" t="str">
        <f t="shared" si="17"/>
        <v/>
      </c>
      <c r="AJ45" s="3" t="str">
        <f t="shared" si="23"/>
        <v/>
      </c>
      <c r="AK45" s="41" t="str">
        <f t="shared" si="5"/>
        <v/>
      </c>
      <c r="AL45" s="3" t="str">
        <f t="shared" si="18"/>
        <v/>
      </c>
      <c r="AM45" s="3" t="str">
        <f t="shared" si="19"/>
        <v/>
      </c>
      <c r="AN45" s="3" t="str">
        <f t="shared" si="11"/>
        <v/>
      </c>
      <c r="AO45" s="3" t="str">
        <f t="shared" si="20"/>
        <v/>
      </c>
      <c r="AP45" s="3" t="str">
        <f t="shared" si="13"/>
        <v/>
      </c>
      <c r="AQ45" s="1"/>
      <c r="AR45" s="1" t="str">
        <f t="shared" si="24"/>
        <v>　</v>
      </c>
    </row>
    <row r="46" spans="1:44" ht="24" customHeight="1" x14ac:dyDescent="0.15">
      <c r="A46" s="23">
        <v>40</v>
      </c>
      <c r="B46" s="79"/>
      <c r="C46" s="79"/>
      <c r="D46" s="79"/>
      <c r="E46" s="79"/>
      <c r="F46" s="79"/>
      <c r="G46" s="79"/>
      <c r="H46" s="49"/>
      <c r="I46" s="80"/>
      <c r="J46" s="81"/>
      <c r="K46" s="81"/>
      <c r="L46" s="81"/>
      <c r="M46" s="82"/>
      <c r="N46" s="81"/>
      <c r="O46" s="81"/>
      <c r="P46" s="83"/>
      <c r="Q46" s="81"/>
      <c r="R46" s="80"/>
      <c r="S46" s="84"/>
      <c r="T46" s="81"/>
      <c r="U46" s="84"/>
      <c r="V46" s="62"/>
      <c r="W46" s="85"/>
      <c r="AA46" s="3" t="str">
        <f t="shared" si="21"/>
        <v/>
      </c>
      <c r="AB46" s="38" t="str">
        <f t="shared" si="14"/>
        <v/>
      </c>
      <c r="AC46" s="39" t="str">
        <f>IF($AB46="","",IF(個人種目入力!$AM46=2,VLOOKUP($AB46,'(種目・作業用)'!$A$22:$D$36,2,FALSE),VLOOKUP($AB46,'(種目・作業用)'!$A$2:$D$21,2,FALSE)))</f>
        <v/>
      </c>
      <c r="AD46" s="39" t="str">
        <f>IF($AB46="","",IF(個人種目入力!$AM46=2,VLOOKUP($AB46,'(種目・作業用)'!$A$22:$D$36,3,FALSE),VLOOKUP($AB46,'(種目・作業用)'!$A$2:$D$21,3,FALSE)))</f>
        <v/>
      </c>
      <c r="AE46" s="39" t="str">
        <f>IF($AB46="","",IF(個人種目入力!$AM46=2,VLOOKUP($AB46,'(種目・作業用)'!$A$22:$D$36,4,FALSE),VLOOKUP($AB46,'(種目・作業用)'!$A$2:$D$21,4,FALSE)))</f>
        <v/>
      </c>
      <c r="AF46" s="40" t="str">
        <f t="shared" si="15"/>
        <v/>
      </c>
      <c r="AG46" s="3" t="str">
        <f t="shared" si="16"/>
        <v xml:space="preserve"> </v>
      </c>
      <c r="AH46" s="3" t="str">
        <f t="shared" si="22"/>
        <v/>
      </c>
      <c r="AI46" s="3" t="str">
        <f t="shared" si="17"/>
        <v/>
      </c>
      <c r="AJ46" s="3" t="str">
        <f t="shared" si="23"/>
        <v/>
      </c>
      <c r="AK46" s="41" t="str">
        <f t="shared" si="5"/>
        <v/>
      </c>
      <c r="AL46" s="3" t="str">
        <f t="shared" si="18"/>
        <v/>
      </c>
      <c r="AM46" s="3" t="str">
        <f t="shared" si="19"/>
        <v/>
      </c>
      <c r="AN46" s="3" t="str">
        <f t="shared" si="11"/>
        <v/>
      </c>
      <c r="AO46" s="3" t="str">
        <f t="shared" si="20"/>
        <v/>
      </c>
      <c r="AP46" s="3" t="str">
        <f t="shared" si="13"/>
        <v/>
      </c>
      <c r="AQ46" s="1"/>
      <c r="AR46" s="1" t="str">
        <f t="shared" si="24"/>
        <v>　</v>
      </c>
    </row>
    <row r="47" spans="1:44" ht="24" customHeight="1" x14ac:dyDescent="0.15">
      <c r="A47" s="23">
        <v>41</v>
      </c>
      <c r="B47" s="79"/>
      <c r="C47" s="79"/>
      <c r="D47" s="79"/>
      <c r="E47" s="79"/>
      <c r="F47" s="79"/>
      <c r="G47" s="79"/>
      <c r="H47" s="49"/>
      <c r="I47" s="80"/>
      <c r="J47" s="81"/>
      <c r="K47" s="81"/>
      <c r="L47" s="81"/>
      <c r="M47" s="82"/>
      <c r="N47" s="81"/>
      <c r="O47" s="81"/>
      <c r="P47" s="83"/>
      <c r="Q47" s="81"/>
      <c r="R47" s="80"/>
      <c r="S47" s="84"/>
      <c r="T47" s="81"/>
      <c r="U47" s="84"/>
      <c r="V47" s="62"/>
      <c r="W47" s="85"/>
      <c r="AA47" s="3" t="str">
        <f t="shared" si="21"/>
        <v/>
      </c>
      <c r="AB47" s="38" t="str">
        <f t="shared" si="14"/>
        <v/>
      </c>
      <c r="AC47" s="39" t="str">
        <f>IF($AB47="","",IF(個人種目入力!$AM47=2,VLOOKUP($AB47,'(種目・作業用)'!$A$22:$D$36,2,FALSE),VLOOKUP($AB47,'(種目・作業用)'!$A$2:$D$21,2,FALSE)))</f>
        <v/>
      </c>
      <c r="AD47" s="39" t="str">
        <f>IF($AB47="","",IF(個人種目入力!$AM47=2,VLOOKUP($AB47,'(種目・作業用)'!$A$22:$D$36,3,FALSE),VLOOKUP($AB47,'(種目・作業用)'!$A$2:$D$21,3,FALSE)))</f>
        <v/>
      </c>
      <c r="AE47" s="39" t="str">
        <f>IF($AB47="","",IF(個人種目入力!$AM47=2,VLOOKUP($AB47,'(種目・作業用)'!$A$22:$D$36,4,FALSE),VLOOKUP($AB47,'(種目・作業用)'!$A$2:$D$21,4,FALSE)))</f>
        <v/>
      </c>
      <c r="AF47" s="40" t="str">
        <f t="shared" si="15"/>
        <v/>
      </c>
      <c r="AG47" s="3" t="str">
        <f t="shared" si="16"/>
        <v xml:space="preserve"> </v>
      </c>
      <c r="AH47" s="3" t="str">
        <f t="shared" si="22"/>
        <v/>
      </c>
      <c r="AI47" s="3" t="str">
        <f t="shared" si="17"/>
        <v/>
      </c>
      <c r="AJ47" s="3" t="str">
        <f t="shared" si="23"/>
        <v/>
      </c>
      <c r="AK47" s="41" t="str">
        <f t="shared" si="5"/>
        <v/>
      </c>
      <c r="AL47" s="3" t="str">
        <f t="shared" si="18"/>
        <v/>
      </c>
      <c r="AM47" s="3" t="str">
        <f t="shared" si="19"/>
        <v/>
      </c>
      <c r="AN47" s="3" t="str">
        <f t="shared" si="11"/>
        <v/>
      </c>
      <c r="AO47" s="3" t="str">
        <f t="shared" si="20"/>
        <v/>
      </c>
      <c r="AP47" s="3" t="str">
        <f t="shared" si="13"/>
        <v/>
      </c>
      <c r="AQ47" s="1"/>
      <c r="AR47" s="1" t="str">
        <f t="shared" si="24"/>
        <v>　</v>
      </c>
    </row>
    <row r="48" spans="1:44" ht="24" customHeight="1" x14ac:dyDescent="0.15">
      <c r="A48" s="23">
        <v>42</v>
      </c>
      <c r="B48" s="79"/>
      <c r="C48" s="79"/>
      <c r="D48" s="79"/>
      <c r="E48" s="79"/>
      <c r="F48" s="79"/>
      <c r="G48" s="79"/>
      <c r="H48" s="49"/>
      <c r="I48" s="80"/>
      <c r="J48" s="81"/>
      <c r="K48" s="81"/>
      <c r="L48" s="81"/>
      <c r="M48" s="82"/>
      <c r="N48" s="81"/>
      <c r="O48" s="81"/>
      <c r="P48" s="83"/>
      <c r="Q48" s="81"/>
      <c r="R48" s="80"/>
      <c r="S48" s="84"/>
      <c r="T48" s="81"/>
      <c r="U48" s="84"/>
      <c r="V48" s="62"/>
      <c r="W48" s="85"/>
      <c r="AA48" s="3" t="str">
        <f t="shared" si="21"/>
        <v/>
      </c>
      <c r="AB48" s="38" t="str">
        <f t="shared" si="14"/>
        <v/>
      </c>
      <c r="AC48" s="39" t="str">
        <f>IF($AB48="","",IF(個人種目入力!$AM48=2,VLOOKUP($AB48,'(種目・作業用)'!$A$22:$D$36,2,FALSE),VLOOKUP($AB48,'(種目・作業用)'!$A$2:$D$21,2,FALSE)))</f>
        <v/>
      </c>
      <c r="AD48" s="39" t="str">
        <f>IF($AB48="","",IF(個人種目入力!$AM48=2,VLOOKUP($AB48,'(種目・作業用)'!$A$22:$D$36,3,FALSE),VLOOKUP($AB48,'(種目・作業用)'!$A$2:$D$21,3,FALSE)))</f>
        <v/>
      </c>
      <c r="AE48" s="39" t="str">
        <f>IF($AB48="","",IF(個人種目入力!$AM48=2,VLOOKUP($AB48,'(種目・作業用)'!$A$22:$D$36,4,FALSE),VLOOKUP($AB48,'(種目・作業用)'!$A$2:$D$21,4,FALSE)))</f>
        <v/>
      </c>
      <c r="AF48" s="40" t="str">
        <f t="shared" si="15"/>
        <v/>
      </c>
      <c r="AG48" s="3" t="str">
        <f t="shared" si="16"/>
        <v xml:space="preserve"> </v>
      </c>
      <c r="AH48" s="3" t="str">
        <f t="shared" si="22"/>
        <v/>
      </c>
      <c r="AI48" s="3" t="str">
        <f t="shared" si="17"/>
        <v/>
      </c>
      <c r="AJ48" s="3" t="str">
        <f t="shared" si="23"/>
        <v/>
      </c>
      <c r="AK48" s="41" t="str">
        <f t="shared" si="5"/>
        <v/>
      </c>
      <c r="AL48" s="3" t="str">
        <f t="shared" si="18"/>
        <v/>
      </c>
      <c r="AM48" s="3" t="str">
        <f t="shared" si="19"/>
        <v/>
      </c>
      <c r="AN48" s="3" t="str">
        <f t="shared" si="11"/>
        <v/>
      </c>
      <c r="AO48" s="3" t="str">
        <f t="shared" si="20"/>
        <v/>
      </c>
      <c r="AP48" s="3" t="str">
        <f t="shared" si="13"/>
        <v/>
      </c>
      <c r="AQ48" s="1"/>
      <c r="AR48" s="1" t="str">
        <f t="shared" si="24"/>
        <v>　</v>
      </c>
    </row>
    <row r="49" spans="1:44" ht="24" customHeight="1" x14ac:dyDescent="0.15">
      <c r="A49" s="23">
        <v>43</v>
      </c>
      <c r="B49" s="79"/>
      <c r="C49" s="79"/>
      <c r="D49" s="79"/>
      <c r="E49" s="79"/>
      <c r="F49" s="79"/>
      <c r="G49" s="79"/>
      <c r="H49" s="49"/>
      <c r="I49" s="80"/>
      <c r="J49" s="81"/>
      <c r="K49" s="81"/>
      <c r="L49" s="81"/>
      <c r="M49" s="82"/>
      <c r="N49" s="81"/>
      <c r="O49" s="81"/>
      <c r="P49" s="83"/>
      <c r="Q49" s="81"/>
      <c r="R49" s="80"/>
      <c r="S49" s="84"/>
      <c r="T49" s="81"/>
      <c r="U49" s="84"/>
      <c r="V49" s="62"/>
      <c r="W49" s="85"/>
      <c r="AA49" s="3" t="str">
        <f t="shared" si="21"/>
        <v/>
      </c>
      <c r="AB49" s="38" t="str">
        <f t="shared" si="14"/>
        <v/>
      </c>
      <c r="AC49" s="39" t="str">
        <f>IF($AB49="","",IF(個人種目入力!$AM49=2,VLOOKUP($AB49,'(種目・作業用)'!$A$22:$D$36,2,FALSE),VLOOKUP($AB49,'(種目・作業用)'!$A$2:$D$21,2,FALSE)))</f>
        <v/>
      </c>
      <c r="AD49" s="39" t="str">
        <f>IF($AB49="","",IF(個人種目入力!$AM49=2,VLOOKUP($AB49,'(種目・作業用)'!$A$22:$D$36,3,FALSE),VLOOKUP($AB49,'(種目・作業用)'!$A$2:$D$21,3,FALSE)))</f>
        <v/>
      </c>
      <c r="AE49" s="39" t="str">
        <f>IF($AB49="","",IF(個人種目入力!$AM49=2,VLOOKUP($AB49,'(種目・作業用)'!$A$22:$D$36,4,FALSE),VLOOKUP($AB49,'(種目・作業用)'!$A$2:$D$21,4,FALSE)))</f>
        <v/>
      </c>
      <c r="AF49" s="40" t="str">
        <f t="shared" si="15"/>
        <v/>
      </c>
      <c r="AG49" s="3" t="str">
        <f t="shared" si="16"/>
        <v xml:space="preserve"> </v>
      </c>
      <c r="AH49" s="3" t="str">
        <f t="shared" si="22"/>
        <v/>
      </c>
      <c r="AI49" s="3" t="str">
        <f t="shared" si="17"/>
        <v/>
      </c>
      <c r="AJ49" s="3" t="str">
        <f t="shared" si="23"/>
        <v/>
      </c>
      <c r="AK49" s="41" t="str">
        <f t="shared" si="5"/>
        <v/>
      </c>
      <c r="AL49" s="3" t="str">
        <f t="shared" si="18"/>
        <v/>
      </c>
      <c r="AM49" s="3" t="str">
        <f t="shared" si="19"/>
        <v/>
      </c>
      <c r="AN49" s="3" t="str">
        <f t="shared" si="11"/>
        <v/>
      </c>
      <c r="AO49" s="3" t="str">
        <f t="shared" si="20"/>
        <v/>
      </c>
      <c r="AP49" s="3" t="str">
        <f t="shared" si="13"/>
        <v/>
      </c>
      <c r="AQ49" s="1"/>
      <c r="AR49" s="1" t="str">
        <f t="shared" si="24"/>
        <v>　</v>
      </c>
    </row>
    <row r="50" spans="1:44" ht="24" customHeight="1" x14ac:dyDescent="0.15">
      <c r="A50" s="23">
        <v>44</v>
      </c>
      <c r="B50" s="79"/>
      <c r="C50" s="79"/>
      <c r="D50" s="79"/>
      <c r="E50" s="79"/>
      <c r="F50" s="79"/>
      <c r="G50" s="79"/>
      <c r="H50" s="49"/>
      <c r="I50" s="80"/>
      <c r="J50" s="81"/>
      <c r="K50" s="81"/>
      <c r="L50" s="81"/>
      <c r="M50" s="82"/>
      <c r="N50" s="81"/>
      <c r="O50" s="81"/>
      <c r="P50" s="83"/>
      <c r="Q50" s="81"/>
      <c r="R50" s="80"/>
      <c r="S50" s="84"/>
      <c r="T50" s="81"/>
      <c r="U50" s="84"/>
      <c r="V50" s="62"/>
      <c r="W50" s="85"/>
      <c r="AA50" s="3" t="str">
        <f t="shared" si="21"/>
        <v/>
      </c>
      <c r="AB50" s="38" t="str">
        <f t="shared" si="14"/>
        <v/>
      </c>
      <c r="AC50" s="39" t="str">
        <f>IF($AB50="","",IF(個人種目入力!$AM50=2,VLOOKUP($AB50,'(種目・作業用)'!$A$22:$D$36,2,FALSE),VLOOKUP($AB50,'(種目・作業用)'!$A$2:$D$21,2,FALSE)))</f>
        <v/>
      </c>
      <c r="AD50" s="39" t="str">
        <f>IF($AB50="","",IF(個人種目入力!$AM50=2,VLOOKUP($AB50,'(種目・作業用)'!$A$22:$D$36,3,FALSE),VLOOKUP($AB50,'(種目・作業用)'!$A$2:$D$21,3,FALSE)))</f>
        <v/>
      </c>
      <c r="AE50" s="39" t="str">
        <f>IF($AB50="","",IF(個人種目入力!$AM50=2,VLOOKUP($AB50,'(種目・作業用)'!$A$22:$D$36,4,FALSE),VLOOKUP($AB50,'(種目・作業用)'!$A$2:$D$21,4,FALSE)))</f>
        <v/>
      </c>
      <c r="AF50" s="40" t="str">
        <f t="shared" si="15"/>
        <v/>
      </c>
      <c r="AG50" s="3" t="str">
        <f t="shared" si="16"/>
        <v xml:space="preserve"> </v>
      </c>
      <c r="AH50" s="3" t="str">
        <f t="shared" si="22"/>
        <v/>
      </c>
      <c r="AI50" s="3" t="str">
        <f t="shared" si="17"/>
        <v/>
      </c>
      <c r="AJ50" s="3" t="str">
        <f t="shared" si="23"/>
        <v/>
      </c>
      <c r="AK50" s="41" t="str">
        <f t="shared" si="5"/>
        <v/>
      </c>
      <c r="AL50" s="3" t="str">
        <f t="shared" si="18"/>
        <v/>
      </c>
      <c r="AM50" s="3" t="str">
        <f t="shared" si="19"/>
        <v/>
      </c>
      <c r="AN50" s="3" t="str">
        <f t="shared" si="11"/>
        <v/>
      </c>
      <c r="AO50" s="3" t="str">
        <f t="shared" si="20"/>
        <v/>
      </c>
      <c r="AP50" s="3" t="str">
        <f t="shared" si="13"/>
        <v/>
      </c>
      <c r="AQ50" s="1"/>
      <c r="AR50" s="1" t="str">
        <f t="shared" si="24"/>
        <v>　</v>
      </c>
    </row>
    <row r="51" spans="1:44" ht="24" customHeight="1" x14ac:dyDescent="0.15">
      <c r="A51" s="23">
        <v>45</v>
      </c>
      <c r="B51" s="79"/>
      <c r="C51" s="79"/>
      <c r="D51" s="79"/>
      <c r="E51" s="79"/>
      <c r="F51" s="79"/>
      <c r="G51" s="79"/>
      <c r="H51" s="49"/>
      <c r="I51" s="80"/>
      <c r="J51" s="81"/>
      <c r="K51" s="81"/>
      <c r="L51" s="81"/>
      <c r="M51" s="82"/>
      <c r="N51" s="81"/>
      <c r="O51" s="81"/>
      <c r="P51" s="83"/>
      <c r="Q51" s="81"/>
      <c r="R51" s="80"/>
      <c r="S51" s="84"/>
      <c r="T51" s="81"/>
      <c r="U51" s="84"/>
      <c r="V51" s="62"/>
      <c r="W51" s="85"/>
      <c r="AA51" s="3" t="str">
        <f t="shared" si="21"/>
        <v/>
      </c>
      <c r="AB51" s="38" t="str">
        <f t="shared" si="14"/>
        <v/>
      </c>
      <c r="AC51" s="39" t="str">
        <f>IF($AB51="","",IF(個人種目入力!$AM51=2,VLOOKUP($AB51,'(種目・作業用)'!$A$22:$D$36,2,FALSE),VLOOKUP($AB51,'(種目・作業用)'!$A$2:$D$21,2,FALSE)))</f>
        <v/>
      </c>
      <c r="AD51" s="39" t="str">
        <f>IF($AB51="","",IF(個人種目入力!$AM51=2,VLOOKUP($AB51,'(種目・作業用)'!$A$22:$D$36,3,FALSE),VLOOKUP($AB51,'(種目・作業用)'!$A$2:$D$21,3,FALSE)))</f>
        <v/>
      </c>
      <c r="AE51" s="39" t="str">
        <f>IF($AB51="","",IF(個人種目入力!$AM51=2,VLOOKUP($AB51,'(種目・作業用)'!$A$22:$D$36,4,FALSE),VLOOKUP($AB51,'(種目・作業用)'!$A$2:$D$21,4,FALSE)))</f>
        <v/>
      </c>
      <c r="AF51" s="40" t="str">
        <f t="shared" si="15"/>
        <v/>
      </c>
      <c r="AG51" s="3" t="str">
        <f t="shared" si="16"/>
        <v xml:space="preserve"> </v>
      </c>
      <c r="AH51" s="3" t="str">
        <f t="shared" si="22"/>
        <v/>
      </c>
      <c r="AI51" s="3" t="str">
        <f t="shared" si="17"/>
        <v/>
      </c>
      <c r="AJ51" s="3" t="str">
        <f t="shared" si="23"/>
        <v/>
      </c>
      <c r="AK51" s="41" t="str">
        <f t="shared" si="5"/>
        <v/>
      </c>
      <c r="AL51" s="3" t="str">
        <f t="shared" si="18"/>
        <v/>
      </c>
      <c r="AM51" s="3" t="str">
        <f t="shared" si="19"/>
        <v/>
      </c>
      <c r="AN51" s="3" t="str">
        <f t="shared" si="11"/>
        <v/>
      </c>
      <c r="AO51" s="3" t="str">
        <f t="shared" si="20"/>
        <v/>
      </c>
      <c r="AP51" s="3" t="str">
        <f t="shared" si="13"/>
        <v/>
      </c>
      <c r="AQ51" s="1"/>
      <c r="AR51" s="1" t="str">
        <f t="shared" si="24"/>
        <v>　</v>
      </c>
    </row>
    <row r="52" spans="1:44" ht="24" customHeight="1" x14ac:dyDescent="0.15">
      <c r="A52" s="23">
        <v>46</v>
      </c>
      <c r="B52" s="79"/>
      <c r="C52" s="79"/>
      <c r="D52" s="79"/>
      <c r="E52" s="79"/>
      <c r="F52" s="79"/>
      <c r="G52" s="79"/>
      <c r="H52" s="49"/>
      <c r="I52" s="80"/>
      <c r="J52" s="81"/>
      <c r="K52" s="81"/>
      <c r="L52" s="81"/>
      <c r="M52" s="82"/>
      <c r="N52" s="81"/>
      <c r="O52" s="81"/>
      <c r="P52" s="83" t="str">
        <f t="shared" ref="P8:P71" si="25">IF(H52=$H$172,".",IF(H52=$H$173,".",IF(H52=$H$179,".",IF(H52=$H$184,".",IF(H52=$H$185,".",IF(H52=$I$191,".",IF(H52=$I$192,".",IF(H52=$I$197,".",IF(H52=$I$200,".",IF(H52=$I$201,".",""))))))))))</f>
        <v/>
      </c>
      <c r="Q52" s="81"/>
      <c r="R52" s="80"/>
      <c r="S52" s="84" t="str">
        <f t="shared" ref="S32:S56" si="26">IF(H52="","","月")</f>
        <v/>
      </c>
      <c r="T52" s="81"/>
      <c r="U52" s="84" t="str">
        <f t="shared" ref="U32:U56" si="27">IF(H52="","","日")</f>
        <v/>
      </c>
      <c r="V52" s="62"/>
      <c r="W52" s="85"/>
      <c r="AA52" s="3" t="str">
        <f t="shared" si="21"/>
        <v/>
      </c>
      <c r="AB52" s="38" t="str">
        <f t="shared" si="14"/>
        <v/>
      </c>
      <c r="AC52" s="39" t="str">
        <f>IF($AB52="","",IF(個人種目入力!$AM52=2,VLOOKUP($AB52,'(種目・作業用)'!$A$22:$D$36,2,FALSE),VLOOKUP($AB52,'(種目・作業用)'!$A$2:$D$21,2,FALSE)))</f>
        <v/>
      </c>
      <c r="AD52" s="39" t="str">
        <f>IF($AB52="","",IF(個人種目入力!$AM52=2,VLOOKUP($AB52,'(種目・作業用)'!$A$22:$D$36,3,FALSE),VLOOKUP($AB52,'(種目・作業用)'!$A$2:$D$21,3,FALSE)))</f>
        <v/>
      </c>
      <c r="AE52" s="39" t="str">
        <f>IF($AB52="","",IF(個人種目入力!$AM52=2,VLOOKUP($AB52,'(種目・作業用)'!$A$22:$D$36,4,FALSE),VLOOKUP($AB52,'(種目・作業用)'!$A$2:$D$21,4,FALSE)))</f>
        <v/>
      </c>
      <c r="AF52" s="40" t="str">
        <f t="shared" si="15"/>
        <v/>
      </c>
      <c r="AG52" s="3" t="str">
        <f t="shared" si="16"/>
        <v xml:space="preserve"> </v>
      </c>
      <c r="AH52" s="3" t="str">
        <f t="shared" si="22"/>
        <v/>
      </c>
      <c r="AI52" s="3" t="str">
        <f t="shared" si="17"/>
        <v/>
      </c>
      <c r="AJ52" s="3" t="str">
        <f t="shared" si="23"/>
        <v/>
      </c>
      <c r="AK52" s="41" t="str">
        <f t="shared" si="5"/>
        <v/>
      </c>
      <c r="AL52" s="3" t="str">
        <f t="shared" si="18"/>
        <v/>
      </c>
      <c r="AM52" s="3" t="str">
        <f t="shared" si="19"/>
        <v/>
      </c>
      <c r="AN52" s="3" t="str">
        <f t="shared" si="11"/>
        <v/>
      </c>
      <c r="AO52" s="3" t="str">
        <f t="shared" si="20"/>
        <v/>
      </c>
      <c r="AP52" s="3" t="str">
        <f t="shared" si="13"/>
        <v/>
      </c>
      <c r="AQ52" s="1"/>
      <c r="AR52" s="1" t="str">
        <f t="shared" si="24"/>
        <v>　</v>
      </c>
    </row>
    <row r="53" spans="1:44" ht="24" customHeight="1" x14ac:dyDescent="0.15">
      <c r="A53" s="23">
        <v>47</v>
      </c>
      <c r="B53" s="79"/>
      <c r="C53" s="79"/>
      <c r="D53" s="79"/>
      <c r="E53" s="79"/>
      <c r="F53" s="79"/>
      <c r="G53" s="79"/>
      <c r="H53" s="49"/>
      <c r="I53" s="80"/>
      <c r="J53" s="81"/>
      <c r="K53" s="81"/>
      <c r="L53" s="81"/>
      <c r="M53" s="82"/>
      <c r="N53" s="81"/>
      <c r="O53" s="81"/>
      <c r="P53" s="83" t="str">
        <f t="shared" si="25"/>
        <v/>
      </c>
      <c r="Q53" s="81"/>
      <c r="R53" s="80"/>
      <c r="S53" s="84" t="str">
        <f t="shared" si="26"/>
        <v/>
      </c>
      <c r="T53" s="81"/>
      <c r="U53" s="84" t="str">
        <f t="shared" si="27"/>
        <v/>
      </c>
      <c r="V53" s="62"/>
      <c r="W53" s="85"/>
      <c r="AA53" s="3" t="str">
        <f t="shared" si="21"/>
        <v/>
      </c>
      <c r="AB53" s="38" t="str">
        <f t="shared" si="14"/>
        <v/>
      </c>
      <c r="AC53" s="39" t="str">
        <f>IF($AB53="","",IF(個人種目入力!$AM53=2,VLOOKUP($AB53,'(種目・作業用)'!$A$22:$D$36,2,FALSE),VLOOKUP($AB53,'(種目・作業用)'!$A$2:$D$21,2,FALSE)))</f>
        <v/>
      </c>
      <c r="AD53" s="39" t="str">
        <f>IF($AB53="","",IF(個人種目入力!$AM53=2,VLOOKUP($AB53,'(種目・作業用)'!$A$22:$D$36,3,FALSE),VLOOKUP($AB53,'(種目・作業用)'!$A$2:$D$21,3,FALSE)))</f>
        <v/>
      </c>
      <c r="AE53" s="39" t="str">
        <f>IF($AB53="","",IF(個人種目入力!$AM53=2,VLOOKUP($AB53,'(種目・作業用)'!$A$22:$D$36,4,FALSE),VLOOKUP($AB53,'(種目・作業用)'!$A$2:$D$21,4,FALSE)))</f>
        <v/>
      </c>
      <c r="AF53" s="40" t="str">
        <f t="shared" si="15"/>
        <v/>
      </c>
      <c r="AG53" s="3" t="str">
        <f t="shared" si="16"/>
        <v xml:space="preserve"> </v>
      </c>
      <c r="AH53" s="3" t="str">
        <f t="shared" si="22"/>
        <v/>
      </c>
      <c r="AI53" s="3" t="str">
        <f t="shared" si="17"/>
        <v/>
      </c>
      <c r="AJ53" s="3" t="str">
        <f t="shared" si="23"/>
        <v/>
      </c>
      <c r="AK53" s="41" t="str">
        <f t="shared" si="5"/>
        <v/>
      </c>
      <c r="AL53" s="3" t="str">
        <f t="shared" si="18"/>
        <v/>
      </c>
      <c r="AM53" s="3" t="str">
        <f t="shared" si="19"/>
        <v/>
      </c>
      <c r="AN53" s="3" t="str">
        <f t="shared" si="11"/>
        <v/>
      </c>
      <c r="AO53" s="3" t="str">
        <f t="shared" si="20"/>
        <v/>
      </c>
      <c r="AP53" s="3" t="str">
        <f t="shared" si="13"/>
        <v/>
      </c>
      <c r="AQ53" s="1"/>
      <c r="AR53" s="1" t="str">
        <f t="shared" si="24"/>
        <v>　</v>
      </c>
    </row>
    <row r="54" spans="1:44" ht="24" customHeight="1" x14ac:dyDescent="0.15">
      <c r="A54" s="23">
        <v>48</v>
      </c>
      <c r="B54" s="79"/>
      <c r="C54" s="79"/>
      <c r="D54" s="79"/>
      <c r="E54" s="79"/>
      <c r="F54" s="79"/>
      <c r="G54" s="79"/>
      <c r="H54" s="49"/>
      <c r="I54" s="80"/>
      <c r="J54" s="81"/>
      <c r="K54" s="81"/>
      <c r="L54" s="81"/>
      <c r="M54" s="82"/>
      <c r="N54" s="81"/>
      <c r="O54" s="81"/>
      <c r="P54" s="83" t="str">
        <f t="shared" si="25"/>
        <v/>
      </c>
      <c r="Q54" s="81"/>
      <c r="R54" s="80"/>
      <c r="S54" s="84" t="str">
        <f t="shared" si="26"/>
        <v/>
      </c>
      <c r="T54" s="81"/>
      <c r="U54" s="84" t="str">
        <f t="shared" si="27"/>
        <v/>
      </c>
      <c r="V54" s="62"/>
      <c r="W54" s="85"/>
      <c r="AA54" s="3" t="str">
        <f t="shared" si="21"/>
        <v/>
      </c>
      <c r="AB54" s="38" t="str">
        <f t="shared" si="14"/>
        <v/>
      </c>
      <c r="AC54" s="39" t="str">
        <f>IF($AB54="","",IF(個人種目入力!$AM54=2,VLOOKUP($AB54,'(種目・作業用)'!$A$22:$D$36,2,FALSE),VLOOKUP($AB54,'(種目・作業用)'!$A$2:$D$21,2,FALSE)))</f>
        <v/>
      </c>
      <c r="AD54" s="39" t="str">
        <f>IF($AB54="","",IF(個人種目入力!$AM54=2,VLOOKUP($AB54,'(種目・作業用)'!$A$22:$D$36,3,FALSE),VLOOKUP($AB54,'(種目・作業用)'!$A$2:$D$21,3,FALSE)))</f>
        <v/>
      </c>
      <c r="AE54" s="39" t="str">
        <f>IF($AB54="","",IF(個人種目入力!$AM54=2,VLOOKUP($AB54,'(種目・作業用)'!$A$22:$D$36,4,FALSE),VLOOKUP($AB54,'(種目・作業用)'!$A$2:$D$21,4,FALSE)))</f>
        <v/>
      </c>
      <c r="AF54" s="40" t="str">
        <f t="shared" si="15"/>
        <v/>
      </c>
      <c r="AG54" s="3" t="str">
        <f t="shared" si="16"/>
        <v xml:space="preserve"> </v>
      </c>
      <c r="AH54" s="3" t="str">
        <f t="shared" si="22"/>
        <v/>
      </c>
      <c r="AI54" s="3" t="str">
        <f t="shared" si="17"/>
        <v/>
      </c>
      <c r="AJ54" s="3" t="str">
        <f t="shared" si="23"/>
        <v/>
      </c>
      <c r="AK54" s="41" t="str">
        <f t="shared" si="5"/>
        <v/>
      </c>
      <c r="AL54" s="3" t="str">
        <f t="shared" si="18"/>
        <v/>
      </c>
      <c r="AM54" s="3" t="str">
        <f t="shared" si="19"/>
        <v/>
      </c>
      <c r="AN54" s="3" t="str">
        <f t="shared" si="11"/>
        <v/>
      </c>
      <c r="AO54" s="3" t="str">
        <f t="shared" si="20"/>
        <v/>
      </c>
      <c r="AP54" s="3" t="str">
        <f t="shared" si="13"/>
        <v/>
      </c>
      <c r="AQ54" s="1"/>
      <c r="AR54" s="1" t="str">
        <f t="shared" si="24"/>
        <v>　</v>
      </c>
    </row>
    <row r="55" spans="1:44" ht="24" customHeight="1" x14ac:dyDescent="0.15">
      <c r="A55" s="23">
        <v>49</v>
      </c>
      <c r="B55" s="79"/>
      <c r="C55" s="79"/>
      <c r="D55" s="79"/>
      <c r="E55" s="79"/>
      <c r="F55" s="79"/>
      <c r="G55" s="79"/>
      <c r="H55" s="49"/>
      <c r="I55" s="80"/>
      <c r="J55" s="81"/>
      <c r="K55" s="81"/>
      <c r="L55" s="81"/>
      <c r="M55" s="82"/>
      <c r="N55" s="81"/>
      <c r="O55" s="81"/>
      <c r="P55" s="83" t="str">
        <f t="shared" si="25"/>
        <v/>
      </c>
      <c r="Q55" s="81"/>
      <c r="R55" s="80"/>
      <c r="S55" s="84" t="str">
        <f t="shared" si="26"/>
        <v/>
      </c>
      <c r="T55" s="81"/>
      <c r="U55" s="84" t="str">
        <f t="shared" si="27"/>
        <v/>
      </c>
      <c r="V55" s="62"/>
      <c r="W55" s="85"/>
      <c r="AA55" s="3" t="str">
        <f t="shared" si="21"/>
        <v/>
      </c>
      <c r="AB55" s="38" t="str">
        <f t="shared" si="14"/>
        <v/>
      </c>
      <c r="AC55" s="39" t="str">
        <f>IF($AB55="","",IF(個人種目入力!$AM55=2,VLOOKUP($AB55,'(種目・作業用)'!$A$22:$D$36,2,FALSE),VLOOKUP($AB55,'(種目・作業用)'!$A$2:$D$21,2,FALSE)))</f>
        <v/>
      </c>
      <c r="AD55" s="39" t="str">
        <f>IF($AB55="","",IF(個人種目入力!$AM55=2,VLOOKUP($AB55,'(種目・作業用)'!$A$22:$D$36,3,FALSE),VLOOKUP($AB55,'(種目・作業用)'!$A$2:$D$21,3,FALSE)))</f>
        <v/>
      </c>
      <c r="AE55" s="39" t="str">
        <f>IF($AB55="","",IF(個人種目入力!$AM55=2,VLOOKUP($AB55,'(種目・作業用)'!$A$22:$D$36,4,FALSE),VLOOKUP($AB55,'(種目・作業用)'!$A$2:$D$21,4,FALSE)))</f>
        <v/>
      </c>
      <c r="AF55" s="40" t="str">
        <f t="shared" si="15"/>
        <v/>
      </c>
      <c r="AG55" s="3" t="str">
        <f t="shared" si="16"/>
        <v xml:space="preserve"> </v>
      </c>
      <c r="AH55" s="3" t="str">
        <f t="shared" si="22"/>
        <v/>
      </c>
      <c r="AI55" s="3" t="str">
        <f t="shared" si="17"/>
        <v/>
      </c>
      <c r="AJ55" s="3" t="str">
        <f t="shared" si="23"/>
        <v/>
      </c>
      <c r="AK55" s="41" t="str">
        <f t="shared" si="5"/>
        <v/>
      </c>
      <c r="AL55" s="3" t="str">
        <f t="shared" si="18"/>
        <v/>
      </c>
      <c r="AM55" s="3" t="str">
        <f t="shared" si="19"/>
        <v/>
      </c>
      <c r="AN55" s="3" t="str">
        <f t="shared" si="11"/>
        <v/>
      </c>
      <c r="AO55" s="3" t="str">
        <f t="shared" si="20"/>
        <v/>
      </c>
      <c r="AP55" s="3" t="str">
        <f t="shared" si="13"/>
        <v/>
      </c>
      <c r="AQ55" s="1"/>
      <c r="AR55" s="1" t="str">
        <f t="shared" si="24"/>
        <v>　</v>
      </c>
    </row>
    <row r="56" spans="1:44" ht="24" customHeight="1" x14ac:dyDescent="0.15">
      <c r="A56" s="23">
        <v>50</v>
      </c>
      <c r="B56" s="79"/>
      <c r="C56" s="79"/>
      <c r="D56" s="79"/>
      <c r="E56" s="79"/>
      <c r="F56" s="79"/>
      <c r="G56" s="79"/>
      <c r="H56" s="49"/>
      <c r="I56" s="80"/>
      <c r="J56" s="81"/>
      <c r="K56" s="81"/>
      <c r="L56" s="81"/>
      <c r="M56" s="82"/>
      <c r="N56" s="81"/>
      <c r="O56" s="81"/>
      <c r="P56" s="83" t="str">
        <f t="shared" si="25"/>
        <v/>
      </c>
      <c r="Q56" s="81"/>
      <c r="R56" s="80"/>
      <c r="S56" s="84" t="str">
        <f t="shared" si="26"/>
        <v/>
      </c>
      <c r="T56" s="81"/>
      <c r="U56" s="84" t="str">
        <f t="shared" si="27"/>
        <v/>
      </c>
      <c r="V56" s="62"/>
      <c r="W56" s="85"/>
      <c r="AA56" s="3" t="str">
        <f t="shared" si="21"/>
        <v/>
      </c>
      <c r="AB56" s="38" t="str">
        <f t="shared" si="14"/>
        <v/>
      </c>
      <c r="AC56" s="39" t="str">
        <f>IF($AB56="","",IF(個人種目入力!$AM56=2,VLOOKUP($AB56,'(種目・作業用)'!$A$22:$D$36,2,FALSE),VLOOKUP($AB56,'(種目・作業用)'!$A$2:$D$21,2,FALSE)))</f>
        <v/>
      </c>
      <c r="AD56" s="39" t="str">
        <f>IF($AB56="","",IF(個人種目入力!$AM56=2,VLOOKUP($AB56,'(種目・作業用)'!$A$22:$D$36,3,FALSE),VLOOKUP($AB56,'(種目・作業用)'!$A$2:$D$21,3,FALSE)))</f>
        <v/>
      </c>
      <c r="AE56" s="39" t="str">
        <f>IF($AB56="","",IF(個人種目入力!$AM56=2,VLOOKUP($AB56,'(種目・作業用)'!$A$22:$D$36,4,FALSE),VLOOKUP($AB56,'(種目・作業用)'!$A$2:$D$21,4,FALSE)))</f>
        <v/>
      </c>
      <c r="AF56" s="40" t="str">
        <f t="shared" si="15"/>
        <v/>
      </c>
      <c r="AG56" s="3" t="str">
        <f t="shared" si="16"/>
        <v xml:space="preserve"> </v>
      </c>
      <c r="AH56" s="3" t="str">
        <f t="shared" si="22"/>
        <v/>
      </c>
      <c r="AI56" s="3" t="str">
        <f t="shared" si="17"/>
        <v/>
      </c>
      <c r="AJ56" s="3" t="str">
        <f t="shared" si="23"/>
        <v/>
      </c>
      <c r="AK56" s="41" t="str">
        <f t="shared" si="5"/>
        <v/>
      </c>
      <c r="AL56" s="3" t="str">
        <f t="shared" si="18"/>
        <v/>
      </c>
      <c r="AM56" s="3" t="str">
        <f t="shared" si="19"/>
        <v/>
      </c>
      <c r="AN56" s="3" t="str">
        <f t="shared" si="11"/>
        <v/>
      </c>
      <c r="AO56" s="3" t="str">
        <f t="shared" si="20"/>
        <v/>
      </c>
      <c r="AP56" s="3" t="str">
        <f t="shared" si="13"/>
        <v/>
      </c>
      <c r="AQ56" s="1"/>
      <c r="AR56" s="1" t="str">
        <f t="shared" si="24"/>
        <v>　</v>
      </c>
    </row>
    <row r="57" spans="1:44" ht="24" customHeight="1" x14ac:dyDescent="0.15">
      <c r="A57" s="23">
        <v>51</v>
      </c>
      <c r="B57" s="79"/>
      <c r="C57" s="79"/>
      <c r="D57" s="79"/>
      <c r="E57" s="79"/>
      <c r="F57" s="79"/>
      <c r="G57" s="79"/>
      <c r="H57" s="49"/>
      <c r="I57" s="80"/>
      <c r="J57" s="81"/>
      <c r="K57" s="81"/>
      <c r="L57" s="81"/>
      <c r="M57" s="82"/>
      <c r="N57" s="81"/>
      <c r="O57" s="81"/>
      <c r="P57" s="83" t="str">
        <f t="shared" si="25"/>
        <v/>
      </c>
      <c r="Q57" s="81"/>
      <c r="R57" s="80"/>
      <c r="S57" s="84" t="str">
        <f t="shared" ref="S57:S81" si="28">IF(H57="","","月")</f>
        <v/>
      </c>
      <c r="T57" s="81"/>
      <c r="U57" s="84" t="str">
        <f t="shared" ref="U57:U81" si="29">IF(H57="","","日")</f>
        <v/>
      </c>
      <c r="V57" s="62"/>
      <c r="W57" s="86"/>
      <c r="AA57" s="3" t="str">
        <f t="shared" si="21"/>
        <v/>
      </c>
      <c r="AB57" s="38" t="str">
        <f t="shared" ref="AB57:AB81" si="30">IF(ISBLANK(H57),"",H57)</f>
        <v/>
      </c>
      <c r="AC57" s="39" t="str">
        <f>IF($AB57="","",IF(個人種目入力!$AM57=2,VLOOKUP($AB57,'(種目・作業用)'!$A$22:$D$36,2,FALSE),VLOOKUP($AB57,'(種目・作業用)'!$A$2:$D$21,2,FALSE)))</f>
        <v/>
      </c>
      <c r="AD57" s="39" t="str">
        <f>IF($AB57="","",IF(個人種目入力!$AM57=2,VLOOKUP($AB57,'(種目・作業用)'!$A$22:$D$36,3,FALSE),VLOOKUP($AB57,'(種目・作業用)'!$A$2:$D$21,3,FALSE)))</f>
        <v/>
      </c>
      <c r="AE57" s="39" t="str">
        <f>IF($AB57="","",IF(個人種目入力!$AM57=2,VLOOKUP($AB57,'(種目・作業用)'!$A$22:$D$36,4,FALSE),VLOOKUP($AB57,'(種目・作業用)'!$A$2:$D$21,4,FALSE)))</f>
        <v/>
      </c>
      <c r="AF57" s="40" t="str">
        <f t="shared" ref="AF57:AF81" si="31">IF(ISNUMBER(AA57),IF(LEN(I57)=2,CONCATENATE("0",I57,K57,M57),IF(LEN(I57)=1,CONCATENATE("00",I57,K57,M57),CONCATENATE("000",K57,M57))),"")</f>
        <v/>
      </c>
      <c r="AG57" s="3" t="str">
        <f t="shared" ref="AG57:AG81" si="32">IF(AF57="000",AE57,CONCATENATE(AE57," ",AF57))</f>
        <v xml:space="preserve"> </v>
      </c>
      <c r="AH57" s="3" t="str">
        <f t="shared" si="22"/>
        <v/>
      </c>
      <c r="AI57" s="3" t="str">
        <f t="shared" ref="AI57:AI81" si="33">IF(ISNUMBER(AH57),IF(ISBLANK(E57),AR57,CONCATENATE(AR57,"(",E57,")")),"")</f>
        <v/>
      </c>
      <c r="AJ57" s="3" t="str">
        <f t="shared" si="23"/>
        <v/>
      </c>
      <c r="AK57" s="41" t="str">
        <f t="shared" si="5"/>
        <v/>
      </c>
      <c r="AL57" s="3" t="str">
        <f t="shared" ref="AL57:AL81" si="34">IF(ISNUMBER(AH57),$AL$4,"")</f>
        <v/>
      </c>
      <c r="AM57" s="3" t="str">
        <f t="shared" ref="AM57:AM81" si="35">IF(ISBLANK(F57),"",IF(F57="男",1,2))</f>
        <v/>
      </c>
      <c r="AN57" s="3" t="str">
        <f t="shared" si="11"/>
        <v/>
      </c>
      <c r="AO57" s="3" t="str">
        <f t="shared" ref="AO57:AO81" si="36">IF(ISNUMBER(AH57),$AJ$4,"")</f>
        <v/>
      </c>
      <c r="AP57" s="3" t="str">
        <f t="shared" si="13"/>
        <v/>
      </c>
      <c r="AQ57" s="1"/>
      <c r="AR57" s="1" t="str">
        <f t="shared" si="24"/>
        <v>　</v>
      </c>
    </row>
    <row r="58" spans="1:44" ht="24" customHeight="1" x14ac:dyDescent="0.15">
      <c r="A58" s="23">
        <v>52</v>
      </c>
      <c r="B58" s="79"/>
      <c r="C58" s="79"/>
      <c r="D58" s="79"/>
      <c r="E58" s="79"/>
      <c r="F58" s="79"/>
      <c r="G58" s="79"/>
      <c r="H58" s="49"/>
      <c r="I58" s="80"/>
      <c r="J58" s="81"/>
      <c r="K58" s="81"/>
      <c r="L58" s="81"/>
      <c r="M58" s="82"/>
      <c r="N58" s="81"/>
      <c r="O58" s="81"/>
      <c r="P58" s="83" t="str">
        <f t="shared" si="25"/>
        <v/>
      </c>
      <c r="Q58" s="81"/>
      <c r="R58" s="80"/>
      <c r="S58" s="84" t="str">
        <f t="shared" si="28"/>
        <v/>
      </c>
      <c r="T58" s="81"/>
      <c r="U58" s="84" t="str">
        <f t="shared" si="29"/>
        <v/>
      </c>
      <c r="V58" s="62"/>
      <c r="W58" s="85"/>
      <c r="AA58" s="3" t="str">
        <f t="shared" si="21"/>
        <v/>
      </c>
      <c r="AB58" s="38" t="str">
        <f t="shared" si="30"/>
        <v/>
      </c>
      <c r="AC58" s="39" t="str">
        <f>IF($AB58="","",IF(個人種目入力!$AM58=2,VLOOKUP($AB58,'(種目・作業用)'!$A$22:$D$36,2,FALSE),VLOOKUP($AB58,'(種目・作業用)'!$A$2:$D$21,2,FALSE)))</f>
        <v/>
      </c>
      <c r="AD58" s="39" t="str">
        <f>IF($AB58="","",IF(個人種目入力!$AM58=2,VLOOKUP($AB58,'(種目・作業用)'!$A$22:$D$36,3,FALSE),VLOOKUP($AB58,'(種目・作業用)'!$A$2:$D$21,3,FALSE)))</f>
        <v/>
      </c>
      <c r="AE58" s="39" t="str">
        <f>IF($AB58="","",IF(個人種目入力!$AM58=2,VLOOKUP($AB58,'(種目・作業用)'!$A$22:$D$36,4,FALSE),VLOOKUP($AB58,'(種目・作業用)'!$A$2:$D$21,4,FALSE)))</f>
        <v/>
      </c>
      <c r="AF58" s="40" t="str">
        <f t="shared" si="31"/>
        <v/>
      </c>
      <c r="AG58" s="3" t="str">
        <f t="shared" si="32"/>
        <v xml:space="preserve"> </v>
      </c>
      <c r="AH58" s="3" t="str">
        <f t="shared" si="22"/>
        <v/>
      </c>
      <c r="AI58" s="3" t="str">
        <f t="shared" si="33"/>
        <v/>
      </c>
      <c r="AJ58" s="3" t="str">
        <f t="shared" si="23"/>
        <v/>
      </c>
      <c r="AK58" s="41" t="str">
        <f t="shared" si="5"/>
        <v/>
      </c>
      <c r="AL58" s="3" t="str">
        <f t="shared" si="34"/>
        <v/>
      </c>
      <c r="AM58" s="3" t="str">
        <f t="shared" si="35"/>
        <v/>
      </c>
      <c r="AN58" s="3" t="str">
        <f t="shared" si="11"/>
        <v/>
      </c>
      <c r="AO58" s="3" t="str">
        <f t="shared" si="36"/>
        <v/>
      </c>
      <c r="AP58" s="3" t="str">
        <f t="shared" si="13"/>
        <v/>
      </c>
      <c r="AQ58" s="1"/>
      <c r="AR58" s="1" t="str">
        <f t="shared" si="24"/>
        <v>　</v>
      </c>
    </row>
    <row r="59" spans="1:44" ht="24" customHeight="1" x14ac:dyDescent="0.15">
      <c r="A59" s="23">
        <v>53</v>
      </c>
      <c r="B59" s="79"/>
      <c r="C59" s="79"/>
      <c r="D59" s="79"/>
      <c r="E59" s="79"/>
      <c r="F59" s="79"/>
      <c r="G59" s="79"/>
      <c r="H59" s="49"/>
      <c r="I59" s="80"/>
      <c r="J59" s="81"/>
      <c r="K59" s="81"/>
      <c r="L59" s="81"/>
      <c r="M59" s="82"/>
      <c r="N59" s="81"/>
      <c r="O59" s="81"/>
      <c r="P59" s="83" t="str">
        <f t="shared" si="25"/>
        <v/>
      </c>
      <c r="Q59" s="81"/>
      <c r="R59" s="80"/>
      <c r="S59" s="84" t="str">
        <f t="shared" si="28"/>
        <v/>
      </c>
      <c r="T59" s="81"/>
      <c r="U59" s="84" t="str">
        <f t="shared" si="29"/>
        <v/>
      </c>
      <c r="V59" s="62"/>
      <c r="W59" s="85"/>
      <c r="AA59" s="3" t="str">
        <f t="shared" si="21"/>
        <v/>
      </c>
      <c r="AB59" s="38" t="str">
        <f t="shared" si="30"/>
        <v/>
      </c>
      <c r="AC59" s="39" t="str">
        <f>IF($AB59="","",IF(個人種目入力!$AM59=2,VLOOKUP($AB59,'(種目・作業用)'!$A$22:$D$36,2,FALSE),VLOOKUP($AB59,'(種目・作業用)'!$A$2:$D$21,2,FALSE)))</f>
        <v/>
      </c>
      <c r="AD59" s="39" t="str">
        <f>IF($AB59="","",IF(個人種目入力!$AM59=2,VLOOKUP($AB59,'(種目・作業用)'!$A$22:$D$36,3,FALSE),VLOOKUP($AB59,'(種目・作業用)'!$A$2:$D$21,3,FALSE)))</f>
        <v/>
      </c>
      <c r="AE59" s="39" t="str">
        <f>IF($AB59="","",IF(個人種目入力!$AM59=2,VLOOKUP($AB59,'(種目・作業用)'!$A$22:$D$36,4,FALSE),VLOOKUP($AB59,'(種目・作業用)'!$A$2:$D$21,4,FALSE)))</f>
        <v/>
      </c>
      <c r="AF59" s="40" t="str">
        <f t="shared" si="31"/>
        <v/>
      </c>
      <c r="AG59" s="3" t="str">
        <f t="shared" si="32"/>
        <v xml:space="preserve"> </v>
      </c>
      <c r="AH59" s="3" t="str">
        <f t="shared" si="22"/>
        <v/>
      </c>
      <c r="AI59" s="3" t="str">
        <f t="shared" si="33"/>
        <v/>
      </c>
      <c r="AJ59" s="3" t="str">
        <f t="shared" si="23"/>
        <v/>
      </c>
      <c r="AK59" s="41" t="str">
        <f t="shared" si="5"/>
        <v/>
      </c>
      <c r="AL59" s="3" t="str">
        <f t="shared" si="34"/>
        <v/>
      </c>
      <c r="AM59" s="3" t="str">
        <f t="shared" si="35"/>
        <v/>
      </c>
      <c r="AN59" s="3" t="str">
        <f t="shared" si="11"/>
        <v/>
      </c>
      <c r="AO59" s="3" t="str">
        <f t="shared" si="36"/>
        <v/>
      </c>
      <c r="AP59" s="3" t="str">
        <f t="shared" si="13"/>
        <v/>
      </c>
      <c r="AQ59" s="1"/>
      <c r="AR59" s="1" t="str">
        <f t="shared" si="24"/>
        <v>　</v>
      </c>
    </row>
    <row r="60" spans="1:44" ht="24" customHeight="1" x14ac:dyDescent="0.15">
      <c r="A60" s="23">
        <v>54</v>
      </c>
      <c r="B60" s="79"/>
      <c r="C60" s="79"/>
      <c r="D60" s="79"/>
      <c r="E60" s="79"/>
      <c r="F60" s="79"/>
      <c r="G60" s="79"/>
      <c r="H60" s="49"/>
      <c r="I60" s="80"/>
      <c r="J60" s="81"/>
      <c r="K60" s="81"/>
      <c r="L60" s="81"/>
      <c r="M60" s="82"/>
      <c r="N60" s="81"/>
      <c r="O60" s="81"/>
      <c r="P60" s="83" t="str">
        <f t="shared" si="25"/>
        <v/>
      </c>
      <c r="Q60" s="81"/>
      <c r="R60" s="80"/>
      <c r="S60" s="84" t="str">
        <f t="shared" si="28"/>
        <v/>
      </c>
      <c r="T60" s="81"/>
      <c r="U60" s="84" t="str">
        <f t="shared" si="29"/>
        <v/>
      </c>
      <c r="V60" s="62"/>
      <c r="W60" s="85"/>
      <c r="AA60" s="3" t="str">
        <f t="shared" si="21"/>
        <v/>
      </c>
      <c r="AB60" s="38" t="str">
        <f t="shared" si="30"/>
        <v/>
      </c>
      <c r="AC60" s="39" t="str">
        <f>IF($AB60="","",IF(個人種目入力!$AM60=2,VLOOKUP($AB60,'(種目・作業用)'!$A$22:$D$36,2,FALSE),VLOOKUP($AB60,'(種目・作業用)'!$A$2:$D$21,2,FALSE)))</f>
        <v/>
      </c>
      <c r="AD60" s="39" t="str">
        <f>IF($AB60="","",IF(個人種目入力!$AM60=2,VLOOKUP($AB60,'(種目・作業用)'!$A$22:$D$36,3,FALSE),VLOOKUP($AB60,'(種目・作業用)'!$A$2:$D$21,3,FALSE)))</f>
        <v/>
      </c>
      <c r="AE60" s="39" t="str">
        <f>IF($AB60="","",IF(個人種目入力!$AM60=2,VLOOKUP($AB60,'(種目・作業用)'!$A$22:$D$36,4,FALSE),VLOOKUP($AB60,'(種目・作業用)'!$A$2:$D$21,4,FALSE)))</f>
        <v/>
      </c>
      <c r="AF60" s="40" t="str">
        <f t="shared" si="31"/>
        <v/>
      </c>
      <c r="AG60" s="3" t="str">
        <f t="shared" si="32"/>
        <v xml:space="preserve"> </v>
      </c>
      <c r="AH60" s="3" t="str">
        <f t="shared" si="22"/>
        <v/>
      </c>
      <c r="AI60" s="3" t="str">
        <f t="shared" si="33"/>
        <v/>
      </c>
      <c r="AJ60" s="3" t="str">
        <f t="shared" si="23"/>
        <v/>
      </c>
      <c r="AK60" s="41" t="str">
        <f t="shared" si="5"/>
        <v/>
      </c>
      <c r="AL60" s="3" t="str">
        <f t="shared" si="34"/>
        <v/>
      </c>
      <c r="AM60" s="3" t="str">
        <f t="shared" si="35"/>
        <v/>
      </c>
      <c r="AN60" s="3" t="str">
        <f t="shared" si="11"/>
        <v/>
      </c>
      <c r="AO60" s="3" t="str">
        <f t="shared" si="36"/>
        <v/>
      </c>
      <c r="AP60" s="3" t="str">
        <f t="shared" si="13"/>
        <v/>
      </c>
      <c r="AQ60" s="1"/>
      <c r="AR60" s="1" t="str">
        <f t="shared" si="24"/>
        <v>　</v>
      </c>
    </row>
    <row r="61" spans="1:44" ht="24" customHeight="1" x14ac:dyDescent="0.15">
      <c r="A61" s="23">
        <v>55</v>
      </c>
      <c r="B61" s="79"/>
      <c r="C61" s="79"/>
      <c r="D61" s="79"/>
      <c r="E61" s="79"/>
      <c r="F61" s="79"/>
      <c r="G61" s="79"/>
      <c r="H61" s="49"/>
      <c r="I61" s="80"/>
      <c r="J61" s="81"/>
      <c r="K61" s="81"/>
      <c r="L61" s="81"/>
      <c r="M61" s="82"/>
      <c r="N61" s="81"/>
      <c r="O61" s="81"/>
      <c r="P61" s="83" t="str">
        <f t="shared" si="25"/>
        <v/>
      </c>
      <c r="Q61" s="81"/>
      <c r="R61" s="80"/>
      <c r="S61" s="84" t="str">
        <f t="shared" si="28"/>
        <v/>
      </c>
      <c r="T61" s="81"/>
      <c r="U61" s="84" t="str">
        <f t="shared" si="29"/>
        <v/>
      </c>
      <c r="V61" s="62"/>
      <c r="W61" s="85"/>
      <c r="AA61" s="3" t="str">
        <f t="shared" si="21"/>
        <v/>
      </c>
      <c r="AB61" s="38" t="str">
        <f t="shared" si="30"/>
        <v/>
      </c>
      <c r="AC61" s="39" t="str">
        <f>IF($AB61="","",IF(個人種目入力!$AM61=2,VLOOKUP($AB61,'(種目・作業用)'!$A$22:$D$36,2,FALSE),VLOOKUP($AB61,'(種目・作業用)'!$A$2:$D$21,2,FALSE)))</f>
        <v/>
      </c>
      <c r="AD61" s="39" t="str">
        <f>IF($AB61="","",IF(個人種目入力!$AM61=2,VLOOKUP($AB61,'(種目・作業用)'!$A$22:$D$36,3,FALSE),VLOOKUP($AB61,'(種目・作業用)'!$A$2:$D$21,3,FALSE)))</f>
        <v/>
      </c>
      <c r="AE61" s="39" t="str">
        <f>IF($AB61="","",IF(個人種目入力!$AM61=2,VLOOKUP($AB61,'(種目・作業用)'!$A$22:$D$36,4,FALSE),VLOOKUP($AB61,'(種目・作業用)'!$A$2:$D$21,4,FALSE)))</f>
        <v/>
      </c>
      <c r="AF61" s="40" t="str">
        <f t="shared" si="31"/>
        <v/>
      </c>
      <c r="AG61" s="3" t="str">
        <f t="shared" si="32"/>
        <v xml:space="preserve"> </v>
      </c>
      <c r="AH61" s="3" t="str">
        <f t="shared" si="22"/>
        <v/>
      </c>
      <c r="AI61" s="3" t="str">
        <f t="shared" si="33"/>
        <v/>
      </c>
      <c r="AJ61" s="3" t="str">
        <f t="shared" si="23"/>
        <v/>
      </c>
      <c r="AK61" s="41" t="str">
        <f t="shared" si="5"/>
        <v/>
      </c>
      <c r="AL61" s="3" t="str">
        <f t="shared" si="34"/>
        <v/>
      </c>
      <c r="AM61" s="3" t="str">
        <f t="shared" si="35"/>
        <v/>
      </c>
      <c r="AN61" s="3" t="str">
        <f t="shared" si="11"/>
        <v/>
      </c>
      <c r="AO61" s="3" t="str">
        <f t="shared" si="36"/>
        <v/>
      </c>
      <c r="AP61" s="3" t="str">
        <f t="shared" si="13"/>
        <v/>
      </c>
      <c r="AQ61" s="1"/>
      <c r="AR61" s="1" t="str">
        <f t="shared" si="24"/>
        <v>　</v>
      </c>
    </row>
    <row r="62" spans="1:44" ht="24" customHeight="1" x14ac:dyDescent="0.15">
      <c r="A62" s="23">
        <v>56</v>
      </c>
      <c r="B62" s="79"/>
      <c r="C62" s="79"/>
      <c r="D62" s="79"/>
      <c r="E62" s="79"/>
      <c r="F62" s="79"/>
      <c r="G62" s="79"/>
      <c r="H62" s="49"/>
      <c r="I62" s="80"/>
      <c r="J62" s="81"/>
      <c r="K62" s="81"/>
      <c r="L62" s="81"/>
      <c r="M62" s="82"/>
      <c r="N62" s="81"/>
      <c r="O62" s="81"/>
      <c r="P62" s="83" t="str">
        <f t="shared" si="25"/>
        <v/>
      </c>
      <c r="Q62" s="81"/>
      <c r="R62" s="80"/>
      <c r="S62" s="84" t="str">
        <f t="shared" si="28"/>
        <v/>
      </c>
      <c r="T62" s="81"/>
      <c r="U62" s="84" t="str">
        <f t="shared" si="29"/>
        <v/>
      </c>
      <c r="V62" s="62"/>
      <c r="W62" s="85"/>
      <c r="AA62" s="3" t="str">
        <f t="shared" si="21"/>
        <v/>
      </c>
      <c r="AB62" s="38" t="str">
        <f t="shared" si="30"/>
        <v/>
      </c>
      <c r="AC62" s="39" t="str">
        <f>IF($AB62="","",IF(個人種目入力!$AM62=2,VLOOKUP($AB62,'(種目・作業用)'!$A$22:$D$36,2,FALSE),VLOOKUP($AB62,'(種目・作業用)'!$A$2:$D$21,2,FALSE)))</f>
        <v/>
      </c>
      <c r="AD62" s="39" t="str">
        <f>IF($AB62="","",IF(個人種目入力!$AM62=2,VLOOKUP($AB62,'(種目・作業用)'!$A$22:$D$36,3,FALSE),VLOOKUP($AB62,'(種目・作業用)'!$A$2:$D$21,3,FALSE)))</f>
        <v/>
      </c>
      <c r="AE62" s="39" t="str">
        <f>IF($AB62="","",IF(個人種目入力!$AM62=2,VLOOKUP($AB62,'(種目・作業用)'!$A$22:$D$36,4,FALSE),VLOOKUP($AB62,'(種目・作業用)'!$A$2:$D$21,4,FALSE)))</f>
        <v/>
      </c>
      <c r="AF62" s="40" t="str">
        <f t="shared" si="31"/>
        <v/>
      </c>
      <c r="AG62" s="3" t="str">
        <f t="shared" si="32"/>
        <v xml:space="preserve"> </v>
      </c>
      <c r="AH62" s="3" t="str">
        <f t="shared" si="22"/>
        <v/>
      </c>
      <c r="AI62" s="3" t="str">
        <f t="shared" si="33"/>
        <v/>
      </c>
      <c r="AJ62" s="3" t="str">
        <f t="shared" si="23"/>
        <v/>
      </c>
      <c r="AK62" s="41" t="str">
        <f t="shared" si="5"/>
        <v/>
      </c>
      <c r="AL62" s="3" t="str">
        <f t="shared" si="34"/>
        <v/>
      </c>
      <c r="AM62" s="3" t="str">
        <f t="shared" si="35"/>
        <v/>
      </c>
      <c r="AN62" s="3" t="str">
        <f t="shared" si="11"/>
        <v/>
      </c>
      <c r="AO62" s="3" t="str">
        <f t="shared" si="36"/>
        <v/>
      </c>
      <c r="AP62" s="3" t="str">
        <f t="shared" si="13"/>
        <v/>
      </c>
      <c r="AQ62" s="1"/>
      <c r="AR62" s="1" t="str">
        <f t="shared" si="24"/>
        <v>　</v>
      </c>
    </row>
    <row r="63" spans="1:44" ht="24" customHeight="1" x14ac:dyDescent="0.15">
      <c r="A63" s="23">
        <v>57</v>
      </c>
      <c r="B63" s="79"/>
      <c r="C63" s="79"/>
      <c r="D63" s="79"/>
      <c r="E63" s="79"/>
      <c r="F63" s="79"/>
      <c r="G63" s="79"/>
      <c r="H63" s="49"/>
      <c r="I63" s="80"/>
      <c r="J63" s="81"/>
      <c r="K63" s="81"/>
      <c r="L63" s="81"/>
      <c r="M63" s="82"/>
      <c r="N63" s="81"/>
      <c r="O63" s="81"/>
      <c r="P63" s="83" t="str">
        <f t="shared" si="25"/>
        <v/>
      </c>
      <c r="Q63" s="81"/>
      <c r="R63" s="80"/>
      <c r="S63" s="84" t="str">
        <f t="shared" si="28"/>
        <v/>
      </c>
      <c r="T63" s="81"/>
      <c r="U63" s="84" t="str">
        <f t="shared" si="29"/>
        <v/>
      </c>
      <c r="V63" s="62"/>
      <c r="W63" s="85"/>
      <c r="AA63" s="3" t="str">
        <f t="shared" si="21"/>
        <v/>
      </c>
      <c r="AB63" s="38" t="str">
        <f t="shared" si="30"/>
        <v/>
      </c>
      <c r="AC63" s="39" t="str">
        <f>IF($AB63="","",IF(個人種目入力!$AM63=2,VLOOKUP($AB63,'(種目・作業用)'!$A$22:$D$36,2,FALSE),VLOOKUP($AB63,'(種目・作業用)'!$A$2:$D$21,2,FALSE)))</f>
        <v/>
      </c>
      <c r="AD63" s="39" t="str">
        <f>IF($AB63="","",IF(個人種目入力!$AM63=2,VLOOKUP($AB63,'(種目・作業用)'!$A$22:$D$36,3,FALSE),VLOOKUP($AB63,'(種目・作業用)'!$A$2:$D$21,3,FALSE)))</f>
        <v/>
      </c>
      <c r="AE63" s="39" t="str">
        <f>IF($AB63="","",IF(個人種目入力!$AM63=2,VLOOKUP($AB63,'(種目・作業用)'!$A$22:$D$36,4,FALSE),VLOOKUP($AB63,'(種目・作業用)'!$A$2:$D$21,4,FALSE)))</f>
        <v/>
      </c>
      <c r="AF63" s="40" t="str">
        <f t="shared" si="31"/>
        <v/>
      </c>
      <c r="AG63" s="3" t="str">
        <f t="shared" si="32"/>
        <v xml:space="preserve"> </v>
      </c>
      <c r="AH63" s="3" t="str">
        <f t="shared" si="22"/>
        <v/>
      </c>
      <c r="AI63" s="3" t="str">
        <f t="shared" si="33"/>
        <v/>
      </c>
      <c r="AJ63" s="3" t="str">
        <f t="shared" si="23"/>
        <v/>
      </c>
      <c r="AK63" s="41" t="str">
        <f t="shared" si="5"/>
        <v/>
      </c>
      <c r="AL63" s="3" t="str">
        <f t="shared" si="34"/>
        <v/>
      </c>
      <c r="AM63" s="3" t="str">
        <f t="shared" si="35"/>
        <v/>
      </c>
      <c r="AN63" s="3" t="str">
        <f t="shared" si="11"/>
        <v/>
      </c>
      <c r="AO63" s="3" t="str">
        <f t="shared" si="36"/>
        <v/>
      </c>
      <c r="AP63" s="3" t="str">
        <f t="shared" si="13"/>
        <v/>
      </c>
      <c r="AQ63" s="1"/>
      <c r="AR63" s="1" t="str">
        <f t="shared" si="24"/>
        <v>　</v>
      </c>
    </row>
    <row r="64" spans="1:44" ht="24" customHeight="1" x14ac:dyDescent="0.15">
      <c r="A64" s="23">
        <v>58</v>
      </c>
      <c r="B64" s="79"/>
      <c r="C64" s="79"/>
      <c r="D64" s="79"/>
      <c r="E64" s="79"/>
      <c r="F64" s="79"/>
      <c r="G64" s="79"/>
      <c r="H64" s="49"/>
      <c r="I64" s="80"/>
      <c r="J64" s="81"/>
      <c r="K64" s="81"/>
      <c r="L64" s="81"/>
      <c r="M64" s="82"/>
      <c r="N64" s="81"/>
      <c r="O64" s="81"/>
      <c r="P64" s="83" t="str">
        <f t="shared" si="25"/>
        <v/>
      </c>
      <c r="Q64" s="81"/>
      <c r="R64" s="80"/>
      <c r="S64" s="84" t="str">
        <f t="shared" si="28"/>
        <v/>
      </c>
      <c r="T64" s="81"/>
      <c r="U64" s="84" t="str">
        <f t="shared" si="29"/>
        <v/>
      </c>
      <c r="V64" s="62"/>
      <c r="W64" s="85"/>
      <c r="AA64" s="3" t="str">
        <f t="shared" si="21"/>
        <v/>
      </c>
      <c r="AB64" s="38" t="str">
        <f t="shared" si="30"/>
        <v/>
      </c>
      <c r="AC64" s="39" t="str">
        <f>IF($AB64="","",IF(個人種目入力!$AM64=2,VLOOKUP($AB64,'(種目・作業用)'!$A$22:$D$36,2,FALSE),VLOOKUP($AB64,'(種目・作業用)'!$A$2:$D$21,2,FALSE)))</f>
        <v/>
      </c>
      <c r="AD64" s="39" t="str">
        <f>IF($AB64="","",IF(個人種目入力!$AM64=2,VLOOKUP($AB64,'(種目・作業用)'!$A$22:$D$36,3,FALSE),VLOOKUP($AB64,'(種目・作業用)'!$A$2:$D$21,3,FALSE)))</f>
        <v/>
      </c>
      <c r="AE64" s="39" t="str">
        <f>IF($AB64="","",IF(個人種目入力!$AM64=2,VLOOKUP($AB64,'(種目・作業用)'!$A$22:$D$36,4,FALSE),VLOOKUP($AB64,'(種目・作業用)'!$A$2:$D$21,4,FALSE)))</f>
        <v/>
      </c>
      <c r="AF64" s="40" t="str">
        <f t="shared" si="31"/>
        <v/>
      </c>
      <c r="AG64" s="3" t="str">
        <f t="shared" si="32"/>
        <v xml:space="preserve"> </v>
      </c>
      <c r="AH64" s="3" t="str">
        <f t="shared" si="22"/>
        <v/>
      </c>
      <c r="AI64" s="3" t="str">
        <f t="shared" si="33"/>
        <v/>
      </c>
      <c r="AJ64" s="3" t="str">
        <f t="shared" si="23"/>
        <v/>
      </c>
      <c r="AK64" s="41" t="str">
        <f t="shared" si="5"/>
        <v/>
      </c>
      <c r="AL64" s="3" t="str">
        <f t="shared" si="34"/>
        <v/>
      </c>
      <c r="AM64" s="3" t="str">
        <f t="shared" si="35"/>
        <v/>
      </c>
      <c r="AN64" s="3" t="str">
        <f t="shared" si="11"/>
        <v/>
      </c>
      <c r="AO64" s="3" t="str">
        <f t="shared" si="36"/>
        <v/>
      </c>
      <c r="AP64" s="3" t="str">
        <f t="shared" si="13"/>
        <v/>
      </c>
      <c r="AQ64" s="1"/>
      <c r="AR64" s="1" t="str">
        <f t="shared" si="24"/>
        <v>　</v>
      </c>
    </row>
    <row r="65" spans="1:44" ht="24" customHeight="1" x14ac:dyDescent="0.15">
      <c r="A65" s="23">
        <v>59</v>
      </c>
      <c r="B65" s="79"/>
      <c r="C65" s="79"/>
      <c r="D65" s="79"/>
      <c r="E65" s="79"/>
      <c r="F65" s="79"/>
      <c r="G65" s="79"/>
      <c r="H65" s="49"/>
      <c r="I65" s="80"/>
      <c r="J65" s="81"/>
      <c r="K65" s="81"/>
      <c r="L65" s="81"/>
      <c r="M65" s="82"/>
      <c r="N65" s="81"/>
      <c r="O65" s="81"/>
      <c r="P65" s="83" t="str">
        <f t="shared" si="25"/>
        <v/>
      </c>
      <c r="Q65" s="81"/>
      <c r="R65" s="80"/>
      <c r="S65" s="84" t="str">
        <f t="shared" si="28"/>
        <v/>
      </c>
      <c r="T65" s="81"/>
      <c r="U65" s="84" t="str">
        <f t="shared" si="29"/>
        <v/>
      </c>
      <c r="V65" s="62"/>
      <c r="W65" s="85"/>
      <c r="AA65" s="3" t="str">
        <f t="shared" si="21"/>
        <v/>
      </c>
      <c r="AB65" s="38" t="str">
        <f t="shared" si="30"/>
        <v/>
      </c>
      <c r="AC65" s="39" t="str">
        <f>IF($AB65="","",IF(個人種目入力!$AM65=2,VLOOKUP($AB65,'(種目・作業用)'!$A$22:$D$36,2,FALSE),VLOOKUP($AB65,'(種目・作業用)'!$A$2:$D$21,2,FALSE)))</f>
        <v/>
      </c>
      <c r="AD65" s="39" t="str">
        <f>IF($AB65="","",IF(個人種目入力!$AM65=2,VLOOKUP($AB65,'(種目・作業用)'!$A$22:$D$36,3,FALSE),VLOOKUP($AB65,'(種目・作業用)'!$A$2:$D$21,3,FALSE)))</f>
        <v/>
      </c>
      <c r="AE65" s="39" t="str">
        <f>IF($AB65="","",IF(個人種目入力!$AM65=2,VLOOKUP($AB65,'(種目・作業用)'!$A$22:$D$36,4,FALSE),VLOOKUP($AB65,'(種目・作業用)'!$A$2:$D$21,4,FALSE)))</f>
        <v/>
      </c>
      <c r="AF65" s="40" t="str">
        <f t="shared" si="31"/>
        <v/>
      </c>
      <c r="AG65" s="3" t="str">
        <f t="shared" si="32"/>
        <v xml:space="preserve"> </v>
      </c>
      <c r="AH65" s="3" t="str">
        <f t="shared" si="22"/>
        <v/>
      </c>
      <c r="AI65" s="3" t="str">
        <f t="shared" si="33"/>
        <v/>
      </c>
      <c r="AJ65" s="3" t="str">
        <f t="shared" si="23"/>
        <v/>
      </c>
      <c r="AK65" s="41" t="str">
        <f t="shared" si="5"/>
        <v/>
      </c>
      <c r="AL65" s="3" t="str">
        <f t="shared" si="34"/>
        <v/>
      </c>
      <c r="AM65" s="3" t="str">
        <f t="shared" si="35"/>
        <v/>
      </c>
      <c r="AN65" s="3" t="str">
        <f t="shared" si="11"/>
        <v/>
      </c>
      <c r="AO65" s="3" t="str">
        <f t="shared" si="36"/>
        <v/>
      </c>
      <c r="AP65" s="3" t="str">
        <f t="shared" si="13"/>
        <v/>
      </c>
      <c r="AQ65" s="1"/>
      <c r="AR65" s="1" t="str">
        <f t="shared" si="24"/>
        <v>　</v>
      </c>
    </row>
    <row r="66" spans="1:44" ht="24" customHeight="1" x14ac:dyDescent="0.15">
      <c r="A66" s="23">
        <v>60</v>
      </c>
      <c r="B66" s="79"/>
      <c r="C66" s="79"/>
      <c r="D66" s="79"/>
      <c r="E66" s="79"/>
      <c r="F66" s="79"/>
      <c r="G66" s="79"/>
      <c r="H66" s="49"/>
      <c r="I66" s="80"/>
      <c r="J66" s="81"/>
      <c r="K66" s="81"/>
      <c r="L66" s="81"/>
      <c r="M66" s="82"/>
      <c r="N66" s="81"/>
      <c r="O66" s="81"/>
      <c r="P66" s="83" t="str">
        <f t="shared" si="25"/>
        <v/>
      </c>
      <c r="Q66" s="81"/>
      <c r="R66" s="80"/>
      <c r="S66" s="84" t="str">
        <f t="shared" si="28"/>
        <v/>
      </c>
      <c r="T66" s="81"/>
      <c r="U66" s="84" t="str">
        <f t="shared" si="29"/>
        <v/>
      </c>
      <c r="V66" s="62"/>
      <c r="W66" s="85"/>
      <c r="AA66" s="3" t="str">
        <f t="shared" si="21"/>
        <v/>
      </c>
      <c r="AB66" s="38" t="str">
        <f t="shared" si="30"/>
        <v/>
      </c>
      <c r="AC66" s="39" t="str">
        <f>IF($AB66="","",IF(個人種目入力!$AM66=2,VLOOKUP($AB66,'(種目・作業用)'!$A$22:$D$36,2,FALSE),VLOOKUP($AB66,'(種目・作業用)'!$A$2:$D$21,2,FALSE)))</f>
        <v/>
      </c>
      <c r="AD66" s="39" t="str">
        <f>IF($AB66="","",IF(個人種目入力!$AM66=2,VLOOKUP($AB66,'(種目・作業用)'!$A$22:$D$36,3,FALSE),VLOOKUP($AB66,'(種目・作業用)'!$A$2:$D$21,3,FALSE)))</f>
        <v/>
      </c>
      <c r="AE66" s="39" t="str">
        <f>IF($AB66="","",IF(個人種目入力!$AM66=2,VLOOKUP($AB66,'(種目・作業用)'!$A$22:$D$36,4,FALSE),VLOOKUP($AB66,'(種目・作業用)'!$A$2:$D$21,4,FALSE)))</f>
        <v/>
      </c>
      <c r="AF66" s="40" t="str">
        <f t="shared" si="31"/>
        <v/>
      </c>
      <c r="AG66" s="3" t="str">
        <f t="shared" si="32"/>
        <v xml:space="preserve"> </v>
      </c>
      <c r="AH66" s="3" t="str">
        <f t="shared" si="22"/>
        <v/>
      </c>
      <c r="AI66" s="3" t="str">
        <f t="shared" si="33"/>
        <v/>
      </c>
      <c r="AJ66" s="3" t="str">
        <f t="shared" si="23"/>
        <v/>
      </c>
      <c r="AK66" s="41" t="str">
        <f t="shared" si="5"/>
        <v/>
      </c>
      <c r="AL66" s="3" t="str">
        <f t="shared" si="34"/>
        <v/>
      </c>
      <c r="AM66" s="3" t="str">
        <f t="shared" si="35"/>
        <v/>
      </c>
      <c r="AN66" s="3" t="str">
        <f t="shared" si="11"/>
        <v/>
      </c>
      <c r="AO66" s="3" t="str">
        <f t="shared" si="36"/>
        <v/>
      </c>
      <c r="AP66" s="3" t="str">
        <f t="shared" si="13"/>
        <v/>
      </c>
      <c r="AQ66" s="1"/>
      <c r="AR66" s="1" t="str">
        <f t="shared" si="24"/>
        <v>　</v>
      </c>
    </row>
    <row r="67" spans="1:44" ht="24" customHeight="1" x14ac:dyDescent="0.15">
      <c r="A67" s="23">
        <v>61</v>
      </c>
      <c r="B67" s="79"/>
      <c r="C67" s="79"/>
      <c r="D67" s="79"/>
      <c r="E67" s="79"/>
      <c r="F67" s="79"/>
      <c r="G67" s="79"/>
      <c r="H67" s="49"/>
      <c r="I67" s="80"/>
      <c r="J67" s="81"/>
      <c r="K67" s="81"/>
      <c r="L67" s="81"/>
      <c r="M67" s="82"/>
      <c r="N67" s="81"/>
      <c r="O67" s="81"/>
      <c r="P67" s="83" t="str">
        <f t="shared" si="25"/>
        <v/>
      </c>
      <c r="Q67" s="81"/>
      <c r="R67" s="80"/>
      <c r="S67" s="84" t="str">
        <f t="shared" si="28"/>
        <v/>
      </c>
      <c r="T67" s="81"/>
      <c r="U67" s="84" t="str">
        <f t="shared" si="29"/>
        <v/>
      </c>
      <c r="V67" s="62"/>
      <c r="W67" s="85"/>
      <c r="AA67" s="3" t="str">
        <f t="shared" si="21"/>
        <v/>
      </c>
      <c r="AB67" s="38" t="str">
        <f t="shared" si="30"/>
        <v/>
      </c>
      <c r="AC67" s="39" t="str">
        <f>IF($AB67="","",IF(個人種目入力!$AM67=2,VLOOKUP($AB67,'(種目・作業用)'!$A$22:$D$36,2,FALSE),VLOOKUP($AB67,'(種目・作業用)'!$A$2:$D$21,2,FALSE)))</f>
        <v/>
      </c>
      <c r="AD67" s="39" t="str">
        <f>IF($AB67="","",IF(個人種目入力!$AM67=2,VLOOKUP($AB67,'(種目・作業用)'!$A$22:$D$36,3,FALSE),VLOOKUP($AB67,'(種目・作業用)'!$A$2:$D$21,3,FALSE)))</f>
        <v/>
      </c>
      <c r="AE67" s="39" t="str">
        <f>IF($AB67="","",IF(個人種目入力!$AM67=2,VLOOKUP($AB67,'(種目・作業用)'!$A$22:$D$36,4,FALSE),VLOOKUP($AB67,'(種目・作業用)'!$A$2:$D$21,4,FALSE)))</f>
        <v/>
      </c>
      <c r="AF67" s="40" t="str">
        <f t="shared" si="31"/>
        <v/>
      </c>
      <c r="AG67" s="3" t="str">
        <f t="shared" si="32"/>
        <v xml:space="preserve"> </v>
      </c>
      <c r="AH67" s="3" t="str">
        <f t="shared" si="22"/>
        <v/>
      </c>
      <c r="AI67" s="3" t="str">
        <f t="shared" si="33"/>
        <v/>
      </c>
      <c r="AJ67" s="3" t="str">
        <f t="shared" si="23"/>
        <v/>
      </c>
      <c r="AK67" s="41" t="str">
        <f t="shared" si="5"/>
        <v/>
      </c>
      <c r="AL67" s="3" t="str">
        <f t="shared" si="34"/>
        <v/>
      </c>
      <c r="AM67" s="3" t="str">
        <f t="shared" si="35"/>
        <v/>
      </c>
      <c r="AN67" s="3" t="str">
        <f t="shared" si="11"/>
        <v/>
      </c>
      <c r="AO67" s="3" t="str">
        <f t="shared" si="36"/>
        <v/>
      </c>
      <c r="AP67" s="3" t="str">
        <f t="shared" si="13"/>
        <v/>
      </c>
      <c r="AQ67" s="1"/>
      <c r="AR67" s="1" t="str">
        <f t="shared" si="24"/>
        <v>　</v>
      </c>
    </row>
    <row r="68" spans="1:44" ht="24" customHeight="1" x14ac:dyDescent="0.15">
      <c r="A68" s="23">
        <v>62</v>
      </c>
      <c r="B68" s="79"/>
      <c r="C68" s="79"/>
      <c r="D68" s="79"/>
      <c r="E68" s="79"/>
      <c r="F68" s="79"/>
      <c r="G68" s="79"/>
      <c r="H68" s="49"/>
      <c r="I68" s="80"/>
      <c r="J68" s="81"/>
      <c r="K68" s="81"/>
      <c r="L68" s="81"/>
      <c r="M68" s="82"/>
      <c r="N68" s="81"/>
      <c r="O68" s="81"/>
      <c r="P68" s="83" t="str">
        <f t="shared" si="25"/>
        <v/>
      </c>
      <c r="Q68" s="81"/>
      <c r="R68" s="80"/>
      <c r="S68" s="84" t="str">
        <f t="shared" si="28"/>
        <v/>
      </c>
      <c r="T68" s="81"/>
      <c r="U68" s="84" t="str">
        <f t="shared" si="29"/>
        <v/>
      </c>
      <c r="V68" s="62"/>
      <c r="W68" s="85"/>
      <c r="AA68" s="3" t="str">
        <f t="shared" si="21"/>
        <v/>
      </c>
      <c r="AB68" s="38" t="str">
        <f t="shared" si="30"/>
        <v/>
      </c>
      <c r="AC68" s="39" t="str">
        <f>IF($AB68="","",IF(個人種目入力!$AM68=2,VLOOKUP($AB68,'(種目・作業用)'!$A$22:$D$36,2,FALSE),VLOOKUP($AB68,'(種目・作業用)'!$A$2:$D$21,2,FALSE)))</f>
        <v/>
      </c>
      <c r="AD68" s="39" t="str">
        <f>IF($AB68="","",IF(個人種目入力!$AM68=2,VLOOKUP($AB68,'(種目・作業用)'!$A$22:$D$36,3,FALSE),VLOOKUP($AB68,'(種目・作業用)'!$A$2:$D$21,3,FALSE)))</f>
        <v/>
      </c>
      <c r="AE68" s="39" t="str">
        <f>IF($AB68="","",IF(個人種目入力!$AM68=2,VLOOKUP($AB68,'(種目・作業用)'!$A$22:$D$36,4,FALSE),VLOOKUP($AB68,'(種目・作業用)'!$A$2:$D$21,4,FALSE)))</f>
        <v/>
      </c>
      <c r="AF68" s="40" t="str">
        <f t="shared" si="31"/>
        <v/>
      </c>
      <c r="AG68" s="3" t="str">
        <f t="shared" si="32"/>
        <v xml:space="preserve"> </v>
      </c>
      <c r="AH68" s="3" t="str">
        <f t="shared" si="22"/>
        <v/>
      </c>
      <c r="AI68" s="3" t="str">
        <f t="shared" si="33"/>
        <v/>
      </c>
      <c r="AJ68" s="3" t="str">
        <f t="shared" si="23"/>
        <v/>
      </c>
      <c r="AK68" s="41" t="str">
        <f t="shared" si="5"/>
        <v/>
      </c>
      <c r="AL68" s="3" t="str">
        <f t="shared" si="34"/>
        <v/>
      </c>
      <c r="AM68" s="3" t="str">
        <f t="shared" si="35"/>
        <v/>
      </c>
      <c r="AN68" s="3" t="str">
        <f t="shared" si="11"/>
        <v/>
      </c>
      <c r="AO68" s="3" t="str">
        <f t="shared" si="36"/>
        <v/>
      </c>
      <c r="AP68" s="3" t="str">
        <f t="shared" si="13"/>
        <v/>
      </c>
      <c r="AQ68" s="1"/>
      <c r="AR68" s="1" t="str">
        <f t="shared" si="24"/>
        <v>　</v>
      </c>
    </row>
    <row r="69" spans="1:44" ht="24" customHeight="1" x14ac:dyDescent="0.15">
      <c r="A69" s="23">
        <v>63</v>
      </c>
      <c r="B69" s="79"/>
      <c r="C69" s="79"/>
      <c r="D69" s="79"/>
      <c r="E69" s="79"/>
      <c r="F69" s="79"/>
      <c r="G69" s="79"/>
      <c r="H69" s="49"/>
      <c r="I69" s="80"/>
      <c r="J69" s="81"/>
      <c r="K69" s="81"/>
      <c r="L69" s="81"/>
      <c r="M69" s="82"/>
      <c r="N69" s="81"/>
      <c r="O69" s="81"/>
      <c r="P69" s="83" t="str">
        <f t="shared" si="25"/>
        <v/>
      </c>
      <c r="Q69" s="81"/>
      <c r="R69" s="80"/>
      <c r="S69" s="84" t="str">
        <f t="shared" si="28"/>
        <v/>
      </c>
      <c r="T69" s="81"/>
      <c r="U69" s="84" t="str">
        <f t="shared" si="29"/>
        <v/>
      </c>
      <c r="V69" s="62"/>
      <c r="W69" s="85"/>
      <c r="AA69" s="3" t="str">
        <f t="shared" si="21"/>
        <v/>
      </c>
      <c r="AB69" s="38" t="str">
        <f t="shared" si="30"/>
        <v/>
      </c>
      <c r="AC69" s="39" t="str">
        <f>IF($AB69="","",IF(個人種目入力!$AM69=2,VLOOKUP($AB69,'(種目・作業用)'!$A$22:$D$36,2,FALSE),VLOOKUP($AB69,'(種目・作業用)'!$A$2:$D$21,2,FALSE)))</f>
        <v/>
      </c>
      <c r="AD69" s="39" t="str">
        <f>IF($AB69="","",IF(個人種目入力!$AM69=2,VLOOKUP($AB69,'(種目・作業用)'!$A$22:$D$36,3,FALSE),VLOOKUP($AB69,'(種目・作業用)'!$A$2:$D$21,3,FALSE)))</f>
        <v/>
      </c>
      <c r="AE69" s="39" t="str">
        <f>IF($AB69="","",IF(個人種目入力!$AM69=2,VLOOKUP($AB69,'(種目・作業用)'!$A$22:$D$36,4,FALSE),VLOOKUP($AB69,'(種目・作業用)'!$A$2:$D$21,4,FALSE)))</f>
        <v/>
      </c>
      <c r="AF69" s="40" t="str">
        <f t="shared" si="31"/>
        <v/>
      </c>
      <c r="AG69" s="3" t="str">
        <f t="shared" si="32"/>
        <v xml:space="preserve"> </v>
      </c>
      <c r="AH69" s="3" t="str">
        <f t="shared" si="22"/>
        <v/>
      </c>
      <c r="AI69" s="3" t="str">
        <f t="shared" si="33"/>
        <v/>
      </c>
      <c r="AJ69" s="3" t="str">
        <f t="shared" si="23"/>
        <v/>
      </c>
      <c r="AK69" s="41" t="str">
        <f t="shared" si="5"/>
        <v/>
      </c>
      <c r="AL69" s="3" t="str">
        <f t="shared" si="34"/>
        <v/>
      </c>
      <c r="AM69" s="3" t="str">
        <f t="shared" si="35"/>
        <v/>
      </c>
      <c r="AN69" s="3" t="str">
        <f t="shared" si="11"/>
        <v/>
      </c>
      <c r="AO69" s="3" t="str">
        <f t="shared" si="36"/>
        <v/>
      </c>
      <c r="AP69" s="3" t="str">
        <f t="shared" si="13"/>
        <v/>
      </c>
      <c r="AQ69" s="1"/>
      <c r="AR69" s="1" t="str">
        <f t="shared" si="24"/>
        <v>　</v>
      </c>
    </row>
    <row r="70" spans="1:44" ht="24" customHeight="1" x14ac:dyDescent="0.15">
      <c r="A70" s="23">
        <v>64</v>
      </c>
      <c r="B70" s="79"/>
      <c r="C70" s="79"/>
      <c r="D70" s="79"/>
      <c r="E70" s="79"/>
      <c r="F70" s="79"/>
      <c r="G70" s="79"/>
      <c r="H70" s="49"/>
      <c r="I70" s="80"/>
      <c r="J70" s="81"/>
      <c r="K70" s="81"/>
      <c r="L70" s="81"/>
      <c r="M70" s="82"/>
      <c r="N70" s="81"/>
      <c r="O70" s="81"/>
      <c r="P70" s="83" t="str">
        <f t="shared" si="25"/>
        <v/>
      </c>
      <c r="Q70" s="81"/>
      <c r="R70" s="80"/>
      <c r="S70" s="84" t="str">
        <f t="shared" si="28"/>
        <v/>
      </c>
      <c r="T70" s="81"/>
      <c r="U70" s="84" t="str">
        <f t="shared" si="29"/>
        <v/>
      </c>
      <c r="V70" s="62"/>
      <c r="W70" s="85"/>
      <c r="AA70" s="3" t="str">
        <f t="shared" si="21"/>
        <v/>
      </c>
      <c r="AB70" s="38" t="str">
        <f t="shared" si="30"/>
        <v/>
      </c>
      <c r="AC70" s="39" t="str">
        <f>IF($AB70="","",IF(個人種目入力!$AM70=2,VLOOKUP($AB70,'(種目・作業用)'!$A$22:$D$36,2,FALSE),VLOOKUP($AB70,'(種目・作業用)'!$A$2:$D$21,2,FALSE)))</f>
        <v/>
      </c>
      <c r="AD70" s="39" t="str">
        <f>IF($AB70="","",IF(個人種目入力!$AM70=2,VLOOKUP($AB70,'(種目・作業用)'!$A$22:$D$36,3,FALSE),VLOOKUP($AB70,'(種目・作業用)'!$A$2:$D$21,3,FALSE)))</f>
        <v/>
      </c>
      <c r="AE70" s="39" t="str">
        <f>IF($AB70="","",IF(個人種目入力!$AM70=2,VLOOKUP($AB70,'(種目・作業用)'!$A$22:$D$36,4,FALSE),VLOOKUP($AB70,'(種目・作業用)'!$A$2:$D$21,4,FALSE)))</f>
        <v/>
      </c>
      <c r="AF70" s="40" t="str">
        <f t="shared" si="31"/>
        <v/>
      </c>
      <c r="AG70" s="3" t="str">
        <f t="shared" si="32"/>
        <v xml:space="preserve"> </v>
      </c>
      <c r="AH70" s="3" t="str">
        <f t="shared" si="22"/>
        <v/>
      </c>
      <c r="AI70" s="3" t="str">
        <f t="shared" si="33"/>
        <v/>
      </c>
      <c r="AJ70" s="3" t="str">
        <f t="shared" si="23"/>
        <v/>
      </c>
      <c r="AK70" s="41" t="str">
        <f t="shared" si="5"/>
        <v/>
      </c>
      <c r="AL70" s="3" t="str">
        <f t="shared" si="34"/>
        <v/>
      </c>
      <c r="AM70" s="3" t="str">
        <f t="shared" si="35"/>
        <v/>
      </c>
      <c r="AN70" s="3" t="str">
        <f t="shared" si="11"/>
        <v/>
      </c>
      <c r="AO70" s="3" t="str">
        <f t="shared" si="36"/>
        <v/>
      </c>
      <c r="AP70" s="3" t="str">
        <f t="shared" si="13"/>
        <v/>
      </c>
      <c r="AQ70" s="1"/>
      <c r="AR70" s="1" t="str">
        <f t="shared" si="24"/>
        <v>　</v>
      </c>
    </row>
    <row r="71" spans="1:44" ht="24" customHeight="1" x14ac:dyDescent="0.15">
      <c r="A71" s="23">
        <v>65</v>
      </c>
      <c r="B71" s="79"/>
      <c r="C71" s="79"/>
      <c r="D71" s="79"/>
      <c r="E71" s="79"/>
      <c r="F71" s="79"/>
      <c r="G71" s="79"/>
      <c r="H71" s="49"/>
      <c r="I71" s="80"/>
      <c r="J71" s="81"/>
      <c r="K71" s="81"/>
      <c r="L71" s="81"/>
      <c r="M71" s="82"/>
      <c r="N71" s="81"/>
      <c r="O71" s="81"/>
      <c r="P71" s="83" t="str">
        <f t="shared" si="25"/>
        <v/>
      </c>
      <c r="Q71" s="81"/>
      <c r="R71" s="80"/>
      <c r="S71" s="84" t="str">
        <f t="shared" si="28"/>
        <v/>
      </c>
      <c r="T71" s="81"/>
      <c r="U71" s="84" t="str">
        <f t="shared" si="29"/>
        <v/>
      </c>
      <c r="V71" s="62"/>
      <c r="W71" s="85"/>
      <c r="AA71" s="3" t="str">
        <f t="shared" ref="AA71:AA102" si="37">IF(ISBLANK(B71),"",VLOOKUP(CONCATENATE($AK$4,F71),$AA$133:$AB$142,2,FALSE)+B71*100)</f>
        <v/>
      </c>
      <c r="AB71" s="38" t="str">
        <f t="shared" si="30"/>
        <v/>
      </c>
      <c r="AC71" s="39" t="str">
        <f>IF($AB71="","",IF(個人種目入力!$AM71=2,VLOOKUP($AB71,'(種目・作業用)'!$A$22:$D$36,2,FALSE),VLOOKUP($AB71,'(種目・作業用)'!$A$2:$D$21,2,FALSE)))</f>
        <v/>
      </c>
      <c r="AD71" s="39" t="str">
        <f>IF($AB71="","",IF(個人種目入力!$AM71=2,VLOOKUP($AB71,'(種目・作業用)'!$A$22:$D$36,3,FALSE),VLOOKUP($AB71,'(種目・作業用)'!$A$2:$D$21,3,FALSE)))</f>
        <v/>
      </c>
      <c r="AE71" s="39" t="str">
        <f>IF($AB71="","",IF(個人種目入力!$AM71=2,VLOOKUP($AB71,'(種目・作業用)'!$A$22:$D$36,4,FALSE),VLOOKUP($AB71,'(種目・作業用)'!$A$2:$D$21,4,FALSE)))</f>
        <v/>
      </c>
      <c r="AF71" s="40" t="str">
        <f t="shared" si="31"/>
        <v/>
      </c>
      <c r="AG71" s="3" t="str">
        <f t="shared" si="32"/>
        <v xml:space="preserve"> </v>
      </c>
      <c r="AH71" s="3" t="str">
        <f t="shared" ref="AH71:AH102" si="38">IF(ISBLANK(B71),"",B71)</f>
        <v/>
      </c>
      <c r="AI71" s="3" t="str">
        <f t="shared" si="33"/>
        <v/>
      </c>
      <c r="AJ71" s="3" t="str">
        <f t="shared" ref="AJ71:AJ102" si="39">IF(ISNUMBER(AH71),D71,"")</f>
        <v/>
      </c>
      <c r="AK71" s="41" t="str">
        <f t="shared" ref="AK71:AK131" si="40">IF(ISNUMBER(AH71),VLOOKUP(AP71,$AP$132:$AQ$179,2,FALSE),"")</f>
        <v/>
      </c>
      <c r="AL71" s="3" t="str">
        <f t="shared" si="34"/>
        <v/>
      </c>
      <c r="AM71" s="3" t="str">
        <f t="shared" si="35"/>
        <v/>
      </c>
      <c r="AN71" s="3" t="str">
        <f t="shared" si="11"/>
        <v/>
      </c>
      <c r="AO71" s="3" t="str">
        <f t="shared" si="36"/>
        <v/>
      </c>
      <c r="AP71" s="3" t="str">
        <f t="shared" si="13"/>
        <v/>
      </c>
      <c r="AQ71" s="1"/>
      <c r="AR71" s="1" t="str">
        <f t="shared" ref="AR71:AR102" si="41">IF(LEN(C71)&gt;6,SUBSTITUTE(C71,"　",""),IF(LEN(C71)=6,C71,IF(LEN(C71)=5,CONCATENATE(C71,"　"),IF(LEN(C71)=4,CONCATENATE(SUBSTITUTE(C71,"　","　　"),"　"),CONCATENATE(SUBSTITUTE(C71,"　","　　　"),"　")))))</f>
        <v>　</v>
      </c>
    </row>
    <row r="72" spans="1:44" ht="24" customHeight="1" x14ac:dyDescent="0.15">
      <c r="A72" s="23">
        <v>66</v>
      </c>
      <c r="B72" s="79"/>
      <c r="C72" s="79"/>
      <c r="D72" s="79"/>
      <c r="E72" s="79"/>
      <c r="F72" s="79"/>
      <c r="G72" s="79"/>
      <c r="H72" s="49"/>
      <c r="I72" s="80"/>
      <c r="J72" s="81"/>
      <c r="K72" s="81"/>
      <c r="L72" s="81"/>
      <c r="M72" s="82"/>
      <c r="N72" s="81"/>
      <c r="O72" s="81"/>
      <c r="P72" s="83" t="str">
        <f t="shared" ref="P72:P131" si="42">IF(H72=$H$172,".",IF(H72=$H$173,".",IF(H72=$H$179,".",IF(H72=$H$184,".",IF(H72=$H$185,".",IF(H72=$I$191,".",IF(H72=$I$192,".",IF(H72=$I$197,".",IF(H72=$I$200,".",IF(H72=$I$201,".",""))))))))))</f>
        <v/>
      </c>
      <c r="Q72" s="81"/>
      <c r="R72" s="80"/>
      <c r="S72" s="84" t="str">
        <f t="shared" si="28"/>
        <v/>
      </c>
      <c r="T72" s="81"/>
      <c r="U72" s="84" t="str">
        <f t="shared" si="29"/>
        <v/>
      </c>
      <c r="V72" s="62"/>
      <c r="W72" s="85"/>
      <c r="AA72" s="3" t="str">
        <f t="shared" si="37"/>
        <v/>
      </c>
      <c r="AB72" s="38" t="str">
        <f t="shared" si="30"/>
        <v/>
      </c>
      <c r="AC72" s="39" t="str">
        <f>IF($AB72="","",IF(個人種目入力!$AM72=2,VLOOKUP($AB72,'(種目・作業用)'!$A$22:$D$36,2,FALSE),VLOOKUP($AB72,'(種目・作業用)'!$A$2:$D$21,2,FALSE)))</f>
        <v/>
      </c>
      <c r="AD72" s="39" t="str">
        <f>IF($AB72="","",IF(個人種目入力!$AM72=2,VLOOKUP($AB72,'(種目・作業用)'!$A$22:$D$36,3,FALSE),VLOOKUP($AB72,'(種目・作業用)'!$A$2:$D$21,3,FALSE)))</f>
        <v/>
      </c>
      <c r="AE72" s="39" t="str">
        <f>IF($AB72="","",IF(個人種目入力!$AM72=2,VLOOKUP($AB72,'(種目・作業用)'!$A$22:$D$36,4,FALSE),VLOOKUP($AB72,'(種目・作業用)'!$A$2:$D$21,4,FALSE)))</f>
        <v/>
      </c>
      <c r="AF72" s="40" t="str">
        <f t="shared" si="31"/>
        <v/>
      </c>
      <c r="AG72" s="3" t="str">
        <f t="shared" si="32"/>
        <v xml:space="preserve"> </v>
      </c>
      <c r="AH72" s="3" t="str">
        <f t="shared" si="38"/>
        <v/>
      </c>
      <c r="AI72" s="3" t="str">
        <f t="shared" si="33"/>
        <v/>
      </c>
      <c r="AJ72" s="3" t="str">
        <f t="shared" si="39"/>
        <v/>
      </c>
      <c r="AK72" s="41" t="str">
        <f t="shared" si="40"/>
        <v/>
      </c>
      <c r="AL72" s="3" t="str">
        <f t="shared" si="34"/>
        <v/>
      </c>
      <c r="AM72" s="3" t="str">
        <f t="shared" si="35"/>
        <v/>
      </c>
      <c r="AN72" s="3" t="str">
        <f t="shared" ref="AN72:AN131" si="43">IF(W72="","",W72)</f>
        <v/>
      </c>
      <c r="AO72" s="3" t="str">
        <f t="shared" si="36"/>
        <v/>
      </c>
      <c r="AP72" s="3" t="str">
        <f t="shared" ref="AP72:AP131" si="44">IF(ISBLANK(G72),"",G72)</f>
        <v/>
      </c>
      <c r="AQ72" s="1"/>
      <c r="AR72" s="1" t="str">
        <f t="shared" si="41"/>
        <v>　</v>
      </c>
    </row>
    <row r="73" spans="1:44" ht="24" customHeight="1" x14ac:dyDescent="0.15">
      <c r="A73" s="23">
        <v>67</v>
      </c>
      <c r="B73" s="79"/>
      <c r="C73" s="79"/>
      <c r="D73" s="79"/>
      <c r="E73" s="79"/>
      <c r="F73" s="79"/>
      <c r="G73" s="79"/>
      <c r="H73" s="49"/>
      <c r="I73" s="80"/>
      <c r="J73" s="81"/>
      <c r="K73" s="81"/>
      <c r="L73" s="81"/>
      <c r="M73" s="82"/>
      <c r="N73" s="81"/>
      <c r="O73" s="81"/>
      <c r="P73" s="83" t="str">
        <f t="shared" si="42"/>
        <v/>
      </c>
      <c r="Q73" s="81"/>
      <c r="R73" s="80"/>
      <c r="S73" s="84" t="str">
        <f t="shared" si="28"/>
        <v/>
      </c>
      <c r="T73" s="81"/>
      <c r="U73" s="84" t="str">
        <f t="shared" si="29"/>
        <v/>
      </c>
      <c r="V73" s="62"/>
      <c r="W73" s="85"/>
      <c r="AA73" s="3" t="str">
        <f t="shared" si="37"/>
        <v/>
      </c>
      <c r="AB73" s="38" t="str">
        <f t="shared" si="30"/>
        <v/>
      </c>
      <c r="AC73" s="39" t="str">
        <f>IF($AB73="","",IF(個人種目入力!$AM73=2,VLOOKUP($AB73,'(種目・作業用)'!$A$22:$D$36,2,FALSE),VLOOKUP($AB73,'(種目・作業用)'!$A$2:$D$21,2,FALSE)))</f>
        <v/>
      </c>
      <c r="AD73" s="39" t="str">
        <f>IF($AB73="","",IF(個人種目入力!$AM73=2,VLOOKUP($AB73,'(種目・作業用)'!$A$22:$D$36,3,FALSE),VLOOKUP($AB73,'(種目・作業用)'!$A$2:$D$21,3,FALSE)))</f>
        <v/>
      </c>
      <c r="AE73" s="39" t="str">
        <f>IF($AB73="","",IF(個人種目入力!$AM73=2,VLOOKUP($AB73,'(種目・作業用)'!$A$22:$D$36,4,FALSE),VLOOKUP($AB73,'(種目・作業用)'!$A$2:$D$21,4,FALSE)))</f>
        <v/>
      </c>
      <c r="AF73" s="40" t="str">
        <f t="shared" si="31"/>
        <v/>
      </c>
      <c r="AG73" s="3" t="str">
        <f t="shared" si="32"/>
        <v xml:space="preserve"> </v>
      </c>
      <c r="AH73" s="3" t="str">
        <f t="shared" si="38"/>
        <v/>
      </c>
      <c r="AI73" s="3" t="str">
        <f t="shared" si="33"/>
        <v/>
      </c>
      <c r="AJ73" s="3" t="str">
        <f t="shared" si="39"/>
        <v/>
      </c>
      <c r="AK73" s="41" t="str">
        <f t="shared" si="40"/>
        <v/>
      </c>
      <c r="AL73" s="3" t="str">
        <f t="shared" si="34"/>
        <v/>
      </c>
      <c r="AM73" s="3" t="str">
        <f t="shared" si="35"/>
        <v/>
      </c>
      <c r="AN73" s="3" t="str">
        <f t="shared" si="43"/>
        <v/>
      </c>
      <c r="AO73" s="3" t="str">
        <f t="shared" si="36"/>
        <v/>
      </c>
      <c r="AP73" s="3" t="str">
        <f t="shared" si="44"/>
        <v/>
      </c>
      <c r="AQ73" s="1"/>
      <c r="AR73" s="1" t="str">
        <f t="shared" si="41"/>
        <v>　</v>
      </c>
    </row>
    <row r="74" spans="1:44" ht="24" customHeight="1" x14ac:dyDescent="0.15">
      <c r="A74" s="23">
        <v>68</v>
      </c>
      <c r="B74" s="79"/>
      <c r="C74" s="79"/>
      <c r="D74" s="79"/>
      <c r="E74" s="79"/>
      <c r="F74" s="79"/>
      <c r="G74" s="79"/>
      <c r="H74" s="49"/>
      <c r="I74" s="80"/>
      <c r="J74" s="81"/>
      <c r="K74" s="81"/>
      <c r="L74" s="81"/>
      <c r="M74" s="82"/>
      <c r="N74" s="81"/>
      <c r="O74" s="81"/>
      <c r="P74" s="83" t="str">
        <f t="shared" si="42"/>
        <v/>
      </c>
      <c r="Q74" s="81"/>
      <c r="R74" s="80"/>
      <c r="S74" s="84" t="str">
        <f t="shared" si="28"/>
        <v/>
      </c>
      <c r="T74" s="81"/>
      <c r="U74" s="84" t="str">
        <f t="shared" si="29"/>
        <v/>
      </c>
      <c r="V74" s="62"/>
      <c r="W74" s="85"/>
      <c r="AA74" s="3" t="str">
        <f t="shared" si="37"/>
        <v/>
      </c>
      <c r="AB74" s="38" t="str">
        <f t="shared" si="30"/>
        <v/>
      </c>
      <c r="AC74" s="39" t="str">
        <f>IF($AB74="","",IF(個人種目入力!$AM74=2,VLOOKUP($AB74,'(種目・作業用)'!$A$22:$D$36,2,FALSE),VLOOKUP($AB74,'(種目・作業用)'!$A$2:$D$21,2,FALSE)))</f>
        <v/>
      </c>
      <c r="AD74" s="39" t="str">
        <f>IF($AB74="","",IF(個人種目入力!$AM74=2,VLOOKUP($AB74,'(種目・作業用)'!$A$22:$D$36,3,FALSE),VLOOKUP($AB74,'(種目・作業用)'!$A$2:$D$21,3,FALSE)))</f>
        <v/>
      </c>
      <c r="AE74" s="39" t="str">
        <f>IF($AB74="","",IF(個人種目入力!$AM74=2,VLOOKUP($AB74,'(種目・作業用)'!$A$22:$D$36,4,FALSE),VLOOKUP($AB74,'(種目・作業用)'!$A$2:$D$21,4,FALSE)))</f>
        <v/>
      </c>
      <c r="AF74" s="40" t="str">
        <f t="shared" si="31"/>
        <v/>
      </c>
      <c r="AG74" s="3" t="str">
        <f t="shared" si="32"/>
        <v xml:space="preserve"> </v>
      </c>
      <c r="AH74" s="3" t="str">
        <f t="shared" si="38"/>
        <v/>
      </c>
      <c r="AI74" s="3" t="str">
        <f t="shared" si="33"/>
        <v/>
      </c>
      <c r="AJ74" s="3" t="str">
        <f t="shared" si="39"/>
        <v/>
      </c>
      <c r="AK74" s="41" t="str">
        <f t="shared" si="40"/>
        <v/>
      </c>
      <c r="AL74" s="3" t="str">
        <f t="shared" si="34"/>
        <v/>
      </c>
      <c r="AM74" s="3" t="str">
        <f t="shared" si="35"/>
        <v/>
      </c>
      <c r="AN74" s="3" t="str">
        <f t="shared" si="43"/>
        <v/>
      </c>
      <c r="AO74" s="3" t="str">
        <f t="shared" si="36"/>
        <v/>
      </c>
      <c r="AP74" s="3" t="str">
        <f t="shared" si="44"/>
        <v/>
      </c>
      <c r="AQ74" s="1"/>
      <c r="AR74" s="1" t="str">
        <f t="shared" si="41"/>
        <v>　</v>
      </c>
    </row>
    <row r="75" spans="1:44" ht="24" customHeight="1" x14ac:dyDescent="0.15">
      <c r="A75" s="23">
        <v>69</v>
      </c>
      <c r="B75" s="79"/>
      <c r="C75" s="79"/>
      <c r="D75" s="79"/>
      <c r="E75" s="79"/>
      <c r="F75" s="79"/>
      <c r="G75" s="79"/>
      <c r="H75" s="49"/>
      <c r="I75" s="80"/>
      <c r="J75" s="81"/>
      <c r="K75" s="81"/>
      <c r="L75" s="81"/>
      <c r="M75" s="82"/>
      <c r="N75" s="81"/>
      <c r="O75" s="81"/>
      <c r="P75" s="83" t="str">
        <f t="shared" si="42"/>
        <v/>
      </c>
      <c r="Q75" s="81"/>
      <c r="R75" s="80"/>
      <c r="S75" s="84" t="str">
        <f t="shared" si="28"/>
        <v/>
      </c>
      <c r="T75" s="81"/>
      <c r="U75" s="84" t="str">
        <f t="shared" si="29"/>
        <v/>
      </c>
      <c r="V75" s="62"/>
      <c r="W75" s="85"/>
      <c r="AA75" s="3" t="str">
        <f t="shared" si="37"/>
        <v/>
      </c>
      <c r="AB75" s="38" t="str">
        <f t="shared" si="30"/>
        <v/>
      </c>
      <c r="AC75" s="39" t="str">
        <f>IF($AB75="","",IF(個人種目入力!$AM75=2,VLOOKUP($AB75,'(種目・作業用)'!$A$22:$D$36,2,FALSE),VLOOKUP($AB75,'(種目・作業用)'!$A$2:$D$21,2,FALSE)))</f>
        <v/>
      </c>
      <c r="AD75" s="39" t="str">
        <f>IF($AB75="","",IF(個人種目入力!$AM75=2,VLOOKUP($AB75,'(種目・作業用)'!$A$22:$D$36,3,FALSE),VLOOKUP($AB75,'(種目・作業用)'!$A$2:$D$21,3,FALSE)))</f>
        <v/>
      </c>
      <c r="AE75" s="39" t="str">
        <f>IF($AB75="","",IF(個人種目入力!$AM75=2,VLOOKUP($AB75,'(種目・作業用)'!$A$22:$D$36,4,FALSE),VLOOKUP($AB75,'(種目・作業用)'!$A$2:$D$21,4,FALSE)))</f>
        <v/>
      </c>
      <c r="AF75" s="40" t="str">
        <f t="shared" si="31"/>
        <v/>
      </c>
      <c r="AG75" s="3" t="str">
        <f t="shared" si="32"/>
        <v xml:space="preserve"> </v>
      </c>
      <c r="AH75" s="3" t="str">
        <f t="shared" si="38"/>
        <v/>
      </c>
      <c r="AI75" s="3" t="str">
        <f t="shared" si="33"/>
        <v/>
      </c>
      <c r="AJ75" s="3" t="str">
        <f t="shared" si="39"/>
        <v/>
      </c>
      <c r="AK75" s="41" t="str">
        <f t="shared" si="40"/>
        <v/>
      </c>
      <c r="AL75" s="3" t="str">
        <f t="shared" si="34"/>
        <v/>
      </c>
      <c r="AM75" s="3" t="str">
        <f t="shared" si="35"/>
        <v/>
      </c>
      <c r="AN75" s="3" t="str">
        <f t="shared" si="43"/>
        <v/>
      </c>
      <c r="AO75" s="3" t="str">
        <f t="shared" si="36"/>
        <v/>
      </c>
      <c r="AP75" s="3" t="str">
        <f t="shared" si="44"/>
        <v/>
      </c>
      <c r="AQ75" s="1"/>
      <c r="AR75" s="1" t="str">
        <f t="shared" si="41"/>
        <v>　</v>
      </c>
    </row>
    <row r="76" spans="1:44" ht="24" customHeight="1" x14ac:dyDescent="0.15">
      <c r="A76" s="23">
        <v>70</v>
      </c>
      <c r="B76" s="79"/>
      <c r="C76" s="79"/>
      <c r="D76" s="79"/>
      <c r="E76" s="79"/>
      <c r="F76" s="79"/>
      <c r="G76" s="79"/>
      <c r="H76" s="49"/>
      <c r="I76" s="80"/>
      <c r="J76" s="81"/>
      <c r="K76" s="81"/>
      <c r="L76" s="81"/>
      <c r="M76" s="82"/>
      <c r="N76" s="81"/>
      <c r="O76" s="81"/>
      <c r="P76" s="83" t="str">
        <f t="shared" si="42"/>
        <v/>
      </c>
      <c r="Q76" s="81"/>
      <c r="R76" s="80"/>
      <c r="S76" s="84" t="str">
        <f t="shared" si="28"/>
        <v/>
      </c>
      <c r="T76" s="81"/>
      <c r="U76" s="84" t="str">
        <f t="shared" si="29"/>
        <v/>
      </c>
      <c r="V76" s="62"/>
      <c r="W76" s="85"/>
      <c r="AA76" s="3" t="str">
        <f t="shared" si="37"/>
        <v/>
      </c>
      <c r="AB76" s="38" t="str">
        <f t="shared" si="30"/>
        <v/>
      </c>
      <c r="AC76" s="39" t="str">
        <f>IF($AB76="","",IF(個人種目入力!$AM76=2,VLOOKUP($AB76,'(種目・作業用)'!$A$22:$D$36,2,FALSE),VLOOKUP($AB76,'(種目・作業用)'!$A$2:$D$21,2,FALSE)))</f>
        <v/>
      </c>
      <c r="AD76" s="39" t="str">
        <f>IF($AB76="","",IF(個人種目入力!$AM76=2,VLOOKUP($AB76,'(種目・作業用)'!$A$22:$D$36,3,FALSE),VLOOKUP($AB76,'(種目・作業用)'!$A$2:$D$21,3,FALSE)))</f>
        <v/>
      </c>
      <c r="AE76" s="39" t="str">
        <f>IF($AB76="","",IF(個人種目入力!$AM76=2,VLOOKUP($AB76,'(種目・作業用)'!$A$22:$D$36,4,FALSE),VLOOKUP($AB76,'(種目・作業用)'!$A$2:$D$21,4,FALSE)))</f>
        <v/>
      </c>
      <c r="AF76" s="40" t="str">
        <f t="shared" si="31"/>
        <v/>
      </c>
      <c r="AG76" s="3" t="str">
        <f t="shared" si="32"/>
        <v xml:space="preserve"> </v>
      </c>
      <c r="AH76" s="3" t="str">
        <f t="shared" si="38"/>
        <v/>
      </c>
      <c r="AI76" s="3" t="str">
        <f t="shared" si="33"/>
        <v/>
      </c>
      <c r="AJ76" s="3" t="str">
        <f t="shared" si="39"/>
        <v/>
      </c>
      <c r="AK76" s="41" t="str">
        <f t="shared" si="40"/>
        <v/>
      </c>
      <c r="AL76" s="3" t="str">
        <f t="shared" si="34"/>
        <v/>
      </c>
      <c r="AM76" s="3" t="str">
        <f t="shared" si="35"/>
        <v/>
      </c>
      <c r="AN76" s="3" t="str">
        <f t="shared" si="43"/>
        <v/>
      </c>
      <c r="AO76" s="3" t="str">
        <f t="shared" si="36"/>
        <v/>
      </c>
      <c r="AP76" s="3" t="str">
        <f t="shared" si="44"/>
        <v/>
      </c>
      <c r="AQ76" s="1"/>
      <c r="AR76" s="1" t="str">
        <f t="shared" si="41"/>
        <v>　</v>
      </c>
    </row>
    <row r="77" spans="1:44" ht="24" customHeight="1" x14ac:dyDescent="0.15">
      <c r="A77" s="23">
        <v>71</v>
      </c>
      <c r="B77" s="79"/>
      <c r="C77" s="79"/>
      <c r="D77" s="79"/>
      <c r="E77" s="79"/>
      <c r="F77" s="79"/>
      <c r="G77" s="79"/>
      <c r="H77" s="49"/>
      <c r="I77" s="80"/>
      <c r="J77" s="81"/>
      <c r="K77" s="81"/>
      <c r="L77" s="81"/>
      <c r="M77" s="82"/>
      <c r="N77" s="81"/>
      <c r="O77" s="81"/>
      <c r="P77" s="83" t="str">
        <f t="shared" si="42"/>
        <v/>
      </c>
      <c r="Q77" s="81"/>
      <c r="R77" s="80"/>
      <c r="S77" s="84" t="str">
        <f t="shared" si="28"/>
        <v/>
      </c>
      <c r="T77" s="81"/>
      <c r="U77" s="84" t="str">
        <f t="shared" si="29"/>
        <v/>
      </c>
      <c r="V77" s="62"/>
      <c r="W77" s="85"/>
      <c r="AA77" s="3" t="str">
        <f t="shared" si="37"/>
        <v/>
      </c>
      <c r="AB77" s="38" t="str">
        <f t="shared" si="30"/>
        <v/>
      </c>
      <c r="AC77" s="39" t="str">
        <f>IF($AB77="","",IF(個人種目入力!$AM77=2,VLOOKUP($AB77,'(種目・作業用)'!$A$22:$D$36,2,FALSE),VLOOKUP($AB77,'(種目・作業用)'!$A$2:$D$21,2,FALSE)))</f>
        <v/>
      </c>
      <c r="AD77" s="39" t="str">
        <f>IF($AB77="","",IF(個人種目入力!$AM77=2,VLOOKUP($AB77,'(種目・作業用)'!$A$22:$D$36,3,FALSE),VLOOKUP($AB77,'(種目・作業用)'!$A$2:$D$21,3,FALSE)))</f>
        <v/>
      </c>
      <c r="AE77" s="39" t="str">
        <f>IF($AB77="","",IF(個人種目入力!$AM77=2,VLOOKUP($AB77,'(種目・作業用)'!$A$22:$D$36,4,FALSE),VLOOKUP($AB77,'(種目・作業用)'!$A$2:$D$21,4,FALSE)))</f>
        <v/>
      </c>
      <c r="AF77" s="40" t="str">
        <f t="shared" si="31"/>
        <v/>
      </c>
      <c r="AG77" s="3" t="str">
        <f t="shared" si="32"/>
        <v xml:space="preserve"> </v>
      </c>
      <c r="AH77" s="3" t="str">
        <f t="shared" si="38"/>
        <v/>
      </c>
      <c r="AI77" s="3" t="str">
        <f t="shared" si="33"/>
        <v/>
      </c>
      <c r="AJ77" s="3" t="str">
        <f t="shared" si="39"/>
        <v/>
      </c>
      <c r="AK77" s="41" t="str">
        <f t="shared" si="40"/>
        <v/>
      </c>
      <c r="AL77" s="3" t="str">
        <f t="shared" si="34"/>
        <v/>
      </c>
      <c r="AM77" s="3" t="str">
        <f t="shared" si="35"/>
        <v/>
      </c>
      <c r="AN77" s="3" t="str">
        <f t="shared" si="43"/>
        <v/>
      </c>
      <c r="AO77" s="3" t="str">
        <f t="shared" si="36"/>
        <v/>
      </c>
      <c r="AP77" s="3" t="str">
        <f t="shared" si="44"/>
        <v/>
      </c>
      <c r="AQ77" s="1"/>
      <c r="AR77" s="1" t="str">
        <f t="shared" si="41"/>
        <v>　</v>
      </c>
    </row>
    <row r="78" spans="1:44" ht="24" customHeight="1" x14ac:dyDescent="0.15">
      <c r="A78" s="23">
        <v>72</v>
      </c>
      <c r="B78" s="79"/>
      <c r="C78" s="79"/>
      <c r="D78" s="79"/>
      <c r="E78" s="79"/>
      <c r="F78" s="79"/>
      <c r="G78" s="79"/>
      <c r="H78" s="49"/>
      <c r="I78" s="80"/>
      <c r="J78" s="81"/>
      <c r="K78" s="81"/>
      <c r="L78" s="81"/>
      <c r="M78" s="82"/>
      <c r="N78" s="81"/>
      <c r="O78" s="81"/>
      <c r="P78" s="83" t="str">
        <f t="shared" si="42"/>
        <v/>
      </c>
      <c r="Q78" s="81"/>
      <c r="R78" s="80"/>
      <c r="S78" s="84" t="str">
        <f t="shared" si="28"/>
        <v/>
      </c>
      <c r="T78" s="81"/>
      <c r="U78" s="84" t="str">
        <f t="shared" si="29"/>
        <v/>
      </c>
      <c r="V78" s="62"/>
      <c r="W78" s="85"/>
      <c r="AA78" s="3" t="str">
        <f t="shared" si="37"/>
        <v/>
      </c>
      <c r="AB78" s="38" t="str">
        <f t="shared" si="30"/>
        <v/>
      </c>
      <c r="AC78" s="39" t="str">
        <f>IF($AB78="","",IF(個人種目入力!$AM78=2,VLOOKUP($AB78,'(種目・作業用)'!$A$22:$D$36,2,FALSE),VLOOKUP($AB78,'(種目・作業用)'!$A$2:$D$21,2,FALSE)))</f>
        <v/>
      </c>
      <c r="AD78" s="39" t="str">
        <f>IF($AB78="","",IF(個人種目入力!$AM78=2,VLOOKUP($AB78,'(種目・作業用)'!$A$22:$D$36,3,FALSE),VLOOKUP($AB78,'(種目・作業用)'!$A$2:$D$21,3,FALSE)))</f>
        <v/>
      </c>
      <c r="AE78" s="39" t="str">
        <f>IF($AB78="","",IF(個人種目入力!$AM78=2,VLOOKUP($AB78,'(種目・作業用)'!$A$22:$D$36,4,FALSE),VLOOKUP($AB78,'(種目・作業用)'!$A$2:$D$21,4,FALSE)))</f>
        <v/>
      </c>
      <c r="AF78" s="40" t="str">
        <f t="shared" si="31"/>
        <v/>
      </c>
      <c r="AG78" s="3" t="str">
        <f t="shared" si="32"/>
        <v xml:space="preserve"> </v>
      </c>
      <c r="AH78" s="3" t="str">
        <f t="shared" si="38"/>
        <v/>
      </c>
      <c r="AI78" s="3" t="str">
        <f t="shared" si="33"/>
        <v/>
      </c>
      <c r="AJ78" s="3" t="str">
        <f t="shared" si="39"/>
        <v/>
      </c>
      <c r="AK78" s="41" t="str">
        <f t="shared" si="40"/>
        <v/>
      </c>
      <c r="AL78" s="3" t="str">
        <f t="shared" si="34"/>
        <v/>
      </c>
      <c r="AM78" s="3" t="str">
        <f t="shared" si="35"/>
        <v/>
      </c>
      <c r="AN78" s="3" t="str">
        <f t="shared" si="43"/>
        <v/>
      </c>
      <c r="AO78" s="3" t="str">
        <f t="shared" si="36"/>
        <v/>
      </c>
      <c r="AP78" s="3" t="str">
        <f t="shared" si="44"/>
        <v/>
      </c>
      <c r="AQ78" s="1"/>
      <c r="AR78" s="1" t="str">
        <f t="shared" si="41"/>
        <v>　</v>
      </c>
    </row>
    <row r="79" spans="1:44" ht="24" customHeight="1" x14ac:dyDescent="0.15">
      <c r="A79" s="23">
        <v>73</v>
      </c>
      <c r="B79" s="79"/>
      <c r="C79" s="79"/>
      <c r="D79" s="79"/>
      <c r="E79" s="79"/>
      <c r="F79" s="79"/>
      <c r="G79" s="79"/>
      <c r="H79" s="49"/>
      <c r="I79" s="80"/>
      <c r="J79" s="81"/>
      <c r="K79" s="81"/>
      <c r="L79" s="81"/>
      <c r="M79" s="82"/>
      <c r="N79" s="81"/>
      <c r="O79" s="81"/>
      <c r="P79" s="83" t="str">
        <f t="shared" si="42"/>
        <v/>
      </c>
      <c r="Q79" s="81"/>
      <c r="R79" s="80"/>
      <c r="S79" s="84" t="str">
        <f t="shared" si="28"/>
        <v/>
      </c>
      <c r="T79" s="81"/>
      <c r="U79" s="84" t="str">
        <f t="shared" si="29"/>
        <v/>
      </c>
      <c r="V79" s="62"/>
      <c r="W79" s="85"/>
      <c r="AA79" s="3" t="str">
        <f t="shared" si="37"/>
        <v/>
      </c>
      <c r="AB79" s="38" t="str">
        <f t="shared" si="30"/>
        <v/>
      </c>
      <c r="AC79" s="39" t="str">
        <f>IF($AB79="","",IF(個人種目入力!$AM79=2,VLOOKUP($AB79,'(種目・作業用)'!$A$22:$D$36,2,FALSE),VLOOKUP($AB79,'(種目・作業用)'!$A$2:$D$21,2,FALSE)))</f>
        <v/>
      </c>
      <c r="AD79" s="39" t="str">
        <f>IF($AB79="","",IF(個人種目入力!$AM79=2,VLOOKUP($AB79,'(種目・作業用)'!$A$22:$D$36,3,FALSE),VLOOKUP($AB79,'(種目・作業用)'!$A$2:$D$21,3,FALSE)))</f>
        <v/>
      </c>
      <c r="AE79" s="39" t="str">
        <f>IF($AB79="","",IF(個人種目入力!$AM79=2,VLOOKUP($AB79,'(種目・作業用)'!$A$22:$D$36,4,FALSE),VLOOKUP($AB79,'(種目・作業用)'!$A$2:$D$21,4,FALSE)))</f>
        <v/>
      </c>
      <c r="AF79" s="40" t="str">
        <f t="shared" si="31"/>
        <v/>
      </c>
      <c r="AG79" s="3" t="str">
        <f t="shared" si="32"/>
        <v xml:space="preserve"> </v>
      </c>
      <c r="AH79" s="3" t="str">
        <f t="shared" si="38"/>
        <v/>
      </c>
      <c r="AI79" s="3" t="str">
        <f t="shared" si="33"/>
        <v/>
      </c>
      <c r="AJ79" s="3" t="str">
        <f t="shared" si="39"/>
        <v/>
      </c>
      <c r="AK79" s="41" t="str">
        <f t="shared" si="40"/>
        <v/>
      </c>
      <c r="AL79" s="3" t="str">
        <f t="shared" si="34"/>
        <v/>
      </c>
      <c r="AM79" s="3" t="str">
        <f t="shared" si="35"/>
        <v/>
      </c>
      <c r="AN79" s="3" t="str">
        <f t="shared" si="43"/>
        <v/>
      </c>
      <c r="AO79" s="3" t="str">
        <f t="shared" si="36"/>
        <v/>
      </c>
      <c r="AP79" s="3" t="str">
        <f t="shared" si="44"/>
        <v/>
      </c>
      <c r="AQ79" s="1"/>
      <c r="AR79" s="1" t="str">
        <f t="shared" si="41"/>
        <v>　</v>
      </c>
    </row>
    <row r="80" spans="1:44" ht="24" customHeight="1" x14ac:dyDescent="0.15">
      <c r="A80" s="23">
        <v>74</v>
      </c>
      <c r="B80" s="79"/>
      <c r="C80" s="79"/>
      <c r="D80" s="79"/>
      <c r="E80" s="79"/>
      <c r="F80" s="79"/>
      <c r="G80" s="79"/>
      <c r="H80" s="49"/>
      <c r="I80" s="80"/>
      <c r="J80" s="81"/>
      <c r="K80" s="81"/>
      <c r="L80" s="81"/>
      <c r="M80" s="82"/>
      <c r="N80" s="81"/>
      <c r="O80" s="81"/>
      <c r="P80" s="83" t="str">
        <f t="shared" si="42"/>
        <v/>
      </c>
      <c r="Q80" s="81"/>
      <c r="R80" s="80"/>
      <c r="S80" s="84" t="str">
        <f t="shared" si="28"/>
        <v/>
      </c>
      <c r="T80" s="81"/>
      <c r="U80" s="84" t="str">
        <f t="shared" si="29"/>
        <v/>
      </c>
      <c r="V80" s="62"/>
      <c r="W80" s="85"/>
      <c r="AA80" s="3" t="str">
        <f t="shared" si="37"/>
        <v/>
      </c>
      <c r="AB80" s="38" t="str">
        <f t="shared" si="30"/>
        <v/>
      </c>
      <c r="AC80" s="39" t="str">
        <f>IF($AB80="","",IF(個人種目入力!$AM80=2,VLOOKUP($AB80,'(種目・作業用)'!$A$22:$D$36,2,FALSE),VLOOKUP($AB80,'(種目・作業用)'!$A$2:$D$21,2,FALSE)))</f>
        <v/>
      </c>
      <c r="AD80" s="39" t="str">
        <f>IF($AB80="","",IF(個人種目入力!$AM80=2,VLOOKUP($AB80,'(種目・作業用)'!$A$22:$D$36,3,FALSE),VLOOKUP($AB80,'(種目・作業用)'!$A$2:$D$21,3,FALSE)))</f>
        <v/>
      </c>
      <c r="AE80" s="39" t="str">
        <f>IF($AB80="","",IF(個人種目入力!$AM80=2,VLOOKUP($AB80,'(種目・作業用)'!$A$22:$D$36,4,FALSE),VLOOKUP($AB80,'(種目・作業用)'!$A$2:$D$21,4,FALSE)))</f>
        <v/>
      </c>
      <c r="AF80" s="40" t="str">
        <f t="shared" si="31"/>
        <v/>
      </c>
      <c r="AG80" s="3" t="str">
        <f t="shared" si="32"/>
        <v xml:space="preserve"> </v>
      </c>
      <c r="AH80" s="3" t="str">
        <f t="shared" si="38"/>
        <v/>
      </c>
      <c r="AI80" s="3" t="str">
        <f t="shared" si="33"/>
        <v/>
      </c>
      <c r="AJ80" s="3" t="str">
        <f t="shared" si="39"/>
        <v/>
      </c>
      <c r="AK80" s="41" t="str">
        <f t="shared" si="40"/>
        <v/>
      </c>
      <c r="AL80" s="3" t="str">
        <f t="shared" si="34"/>
        <v/>
      </c>
      <c r="AM80" s="3" t="str">
        <f t="shared" si="35"/>
        <v/>
      </c>
      <c r="AN80" s="3" t="str">
        <f t="shared" si="43"/>
        <v/>
      </c>
      <c r="AO80" s="3" t="str">
        <f t="shared" si="36"/>
        <v/>
      </c>
      <c r="AP80" s="3" t="str">
        <f t="shared" si="44"/>
        <v/>
      </c>
      <c r="AQ80" s="1"/>
      <c r="AR80" s="1" t="str">
        <f t="shared" si="41"/>
        <v>　</v>
      </c>
    </row>
    <row r="81" spans="1:44" ht="24" customHeight="1" x14ac:dyDescent="0.15">
      <c r="A81" s="23">
        <v>75</v>
      </c>
      <c r="B81" s="79"/>
      <c r="C81" s="79"/>
      <c r="D81" s="79"/>
      <c r="E81" s="79"/>
      <c r="F81" s="79"/>
      <c r="G81" s="79"/>
      <c r="H81" s="49"/>
      <c r="I81" s="80"/>
      <c r="J81" s="81"/>
      <c r="K81" s="81"/>
      <c r="L81" s="81"/>
      <c r="M81" s="82"/>
      <c r="N81" s="81"/>
      <c r="O81" s="81"/>
      <c r="P81" s="83" t="str">
        <f t="shared" si="42"/>
        <v/>
      </c>
      <c r="Q81" s="81"/>
      <c r="R81" s="80"/>
      <c r="S81" s="84" t="str">
        <f t="shared" si="28"/>
        <v/>
      </c>
      <c r="T81" s="81"/>
      <c r="U81" s="84" t="str">
        <f t="shared" si="29"/>
        <v/>
      </c>
      <c r="V81" s="62"/>
      <c r="W81" s="85"/>
      <c r="AA81" s="3" t="str">
        <f t="shared" si="37"/>
        <v/>
      </c>
      <c r="AB81" s="38" t="str">
        <f t="shared" si="30"/>
        <v/>
      </c>
      <c r="AC81" s="39" t="str">
        <f>IF($AB81="","",IF(個人種目入力!$AM81=2,VLOOKUP($AB81,'(種目・作業用)'!$A$22:$D$36,2,FALSE),VLOOKUP($AB81,'(種目・作業用)'!$A$2:$D$21,2,FALSE)))</f>
        <v/>
      </c>
      <c r="AD81" s="39" t="str">
        <f>IF($AB81="","",IF(個人種目入力!$AM81=2,VLOOKUP($AB81,'(種目・作業用)'!$A$22:$D$36,3,FALSE),VLOOKUP($AB81,'(種目・作業用)'!$A$2:$D$21,3,FALSE)))</f>
        <v/>
      </c>
      <c r="AE81" s="39" t="str">
        <f>IF($AB81="","",IF(個人種目入力!$AM81=2,VLOOKUP($AB81,'(種目・作業用)'!$A$22:$D$36,4,FALSE),VLOOKUP($AB81,'(種目・作業用)'!$A$2:$D$21,4,FALSE)))</f>
        <v/>
      </c>
      <c r="AF81" s="40" t="str">
        <f t="shared" si="31"/>
        <v/>
      </c>
      <c r="AG81" s="3" t="str">
        <f t="shared" si="32"/>
        <v xml:space="preserve"> </v>
      </c>
      <c r="AH81" s="3" t="str">
        <f t="shared" si="38"/>
        <v/>
      </c>
      <c r="AI81" s="3" t="str">
        <f t="shared" si="33"/>
        <v/>
      </c>
      <c r="AJ81" s="3" t="str">
        <f t="shared" si="39"/>
        <v/>
      </c>
      <c r="AK81" s="41" t="str">
        <f t="shared" si="40"/>
        <v/>
      </c>
      <c r="AL81" s="3" t="str">
        <f t="shared" si="34"/>
        <v/>
      </c>
      <c r="AM81" s="3" t="str">
        <f t="shared" si="35"/>
        <v/>
      </c>
      <c r="AN81" s="3" t="str">
        <f t="shared" si="43"/>
        <v/>
      </c>
      <c r="AO81" s="3" t="str">
        <f t="shared" si="36"/>
        <v/>
      </c>
      <c r="AP81" s="3" t="str">
        <f t="shared" si="44"/>
        <v/>
      </c>
      <c r="AQ81" s="1"/>
      <c r="AR81" s="1" t="str">
        <f t="shared" si="41"/>
        <v>　</v>
      </c>
    </row>
    <row r="82" spans="1:44" ht="24" customHeight="1" x14ac:dyDescent="0.15">
      <c r="A82" s="23">
        <v>76</v>
      </c>
      <c r="B82" s="79"/>
      <c r="C82" s="79"/>
      <c r="D82" s="79"/>
      <c r="E82" s="79"/>
      <c r="F82" s="79"/>
      <c r="G82" s="79"/>
      <c r="H82" s="49"/>
      <c r="I82" s="80"/>
      <c r="J82" s="81"/>
      <c r="K82" s="81"/>
      <c r="L82" s="81"/>
      <c r="M82" s="82"/>
      <c r="N82" s="81"/>
      <c r="O82" s="81"/>
      <c r="P82" s="83" t="str">
        <f t="shared" si="42"/>
        <v/>
      </c>
      <c r="Q82" s="81"/>
      <c r="R82" s="80"/>
      <c r="S82" s="84" t="str">
        <f t="shared" ref="S82:S106" si="45">IF(H82="","","月")</f>
        <v/>
      </c>
      <c r="T82" s="81"/>
      <c r="U82" s="84" t="str">
        <f t="shared" ref="U82:U106" si="46">IF(H82="","","日")</f>
        <v/>
      </c>
      <c r="V82" s="62"/>
      <c r="W82" s="86"/>
      <c r="AA82" s="3" t="str">
        <f t="shared" si="37"/>
        <v/>
      </c>
      <c r="AB82" s="38" t="str">
        <f t="shared" ref="AB82:AB106" si="47">IF(ISBLANK(H82),"",H82)</f>
        <v/>
      </c>
      <c r="AC82" s="39" t="str">
        <f>IF($AB82="","",IF(個人種目入力!$AM82=2,VLOOKUP($AB82,'(種目・作業用)'!$A$22:$D$36,2,FALSE),VLOOKUP($AB82,'(種目・作業用)'!$A$2:$D$21,2,FALSE)))</f>
        <v/>
      </c>
      <c r="AD82" s="39" t="str">
        <f>IF($AB82="","",IF(個人種目入力!$AM82=2,VLOOKUP($AB82,'(種目・作業用)'!$A$22:$D$36,3,FALSE),VLOOKUP($AB82,'(種目・作業用)'!$A$2:$D$21,3,FALSE)))</f>
        <v/>
      </c>
      <c r="AE82" s="39" t="str">
        <f>IF($AB82="","",IF(個人種目入力!$AM82=2,VLOOKUP($AB82,'(種目・作業用)'!$A$22:$D$36,4,FALSE),VLOOKUP($AB82,'(種目・作業用)'!$A$2:$D$21,4,FALSE)))</f>
        <v/>
      </c>
      <c r="AF82" s="40" t="str">
        <f t="shared" ref="AF82:AF106" si="48">IF(ISNUMBER(AA82),IF(LEN(I82)=2,CONCATENATE("0",I82,K82,M82),IF(LEN(I82)=1,CONCATENATE("00",I82,K82,M82),CONCATENATE("000",K82,M82))),"")</f>
        <v/>
      </c>
      <c r="AG82" s="3" t="str">
        <f t="shared" ref="AG82:AG106" si="49">IF(AF82="000",AE82,CONCATENATE(AE82," ",AF82))</f>
        <v xml:space="preserve"> </v>
      </c>
      <c r="AH82" s="3" t="str">
        <f t="shared" si="38"/>
        <v/>
      </c>
      <c r="AI82" s="3" t="str">
        <f t="shared" ref="AI82:AI106" si="50">IF(ISNUMBER(AH82),IF(ISBLANK(E82),AR82,CONCATENATE(AR82,"(",E82,")")),"")</f>
        <v/>
      </c>
      <c r="AJ82" s="3" t="str">
        <f t="shared" si="39"/>
        <v/>
      </c>
      <c r="AK82" s="41" t="str">
        <f t="shared" si="40"/>
        <v/>
      </c>
      <c r="AL82" s="3" t="str">
        <f t="shared" ref="AL82:AL106" si="51">IF(ISNUMBER(AH82),$AL$4,"")</f>
        <v/>
      </c>
      <c r="AM82" s="3" t="str">
        <f t="shared" ref="AM82:AM106" si="52">IF(ISBLANK(F82),"",IF(F82="男",1,2))</f>
        <v/>
      </c>
      <c r="AN82" s="3" t="str">
        <f t="shared" si="43"/>
        <v/>
      </c>
      <c r="AO82" s="3" t="str">
        <f t="shared" ref="AO82:AO106" si="53">IF(ISNUMBER(AH82),$AJ$4,"")</f>
        <v/>
      </c>
      <c r="AP82" s="3" t="str">
        <f t="shared" si="44"/>
        <v/>
      </c>
      <c r="AQ82" s="1"/>
      <c r="AR82" s="1" t="str">
        <f t="shared" si="41"/>
        <v>　</v>
      </c>
    </row>
    <row r="83" spans="1:44" ht="24" customHeight="1" x14ac:dyDescent="0.15">
      <c r="A83" s="23">
        <v>77</v>
      </c>
      <c r="B83" s="79"/>
      <c r="C83" s="79"/>
      <c r="D83" s="79"/>
      <c r="E83" s="79"/>
      <c r="F83" s="79"/>
      <c r="G83" s="79"/>
      <c r="H83" s="49"/>
      <c r="I83" s="80"/>
      <c r="J83" s="81"/>
      <c r="K83" s="81"/>
      <c r="L83" s="81"/>
      <c r="M83" s="82"/>
      <c r="N83" s="81"/>
      <c r="O83" s="81"/>
      <c r="P83" s="83" t="str">
        <f t="shared" si="42"/>
        <v/>
      </c>
      <c r="Q83" s="81"/>
      <c r="R83" s="80"/>
      <c r="S83" s="84" t="str">
        <f t="shared" si="45"/>
        <v/>
      </c>
      <c r="T83" s="81"/>
      <c r="U83" s="84" t="str">
        <f t="shared" si="46"/>
        <v/>
      </c>
      <c r="V83" s="62"/>
      <c r="W83" s="85"/>
      <c r="AA83" s="3" t="str">
        <f t="shared" si="37"/>
        <v/>
      </c>
      <c r="AB83" s="38" t="str">
        <f t="shared" si="47"/>
        <v/>
      </c>
      <c r="AC83" s="39" t="str">
        <f>IF($AB83="","",IF(個人種目入力!$AM83=2,VLOOKUP($AB83,'(種目・作業用)'!$A$22:$D$36,2,FALSE),VLOOKUP($AB83,'(種目・作業用)'!$A$2:$D$21,2,FALSE)))</f>
        <v/>
      </c>
      <c r="AD83" s="39" t="str">
        <f>IF($AB83="","",IF(個人種目入力!$AM83=2,VLOOKUP($AB83,'(種目・作業用)'!$A$22:$D$36,3,FALSE),VLOOKUP($AB83,'(種目・作業用)'!$A$2:$D$21,3,FALSE)))</f>
        <v/>
      </c>
      <c r="AE83" s="39" t="str">
        <f>IF($AB83="","",IF(個人種目入力!$AM83=2,VLOOKUP($AB83,'(種目・作業用)'!$A$22:$D$36,4,FALSE),VLOOKUP($AB83,'(種目・作業用)'!$A$2:$D$21,4,FALSE)))</f>
        <v/>
      </c>
      <c r="AF83" s="40" t="str">
        <f t="shared" si="48"/>
        <v/>
      </c>
      <c r="AG83" s="3" t="str">
        <f t="shared" si="49"/>
        <v xml:space="preserve"> </v>
      </c>
      <c r="AH83" s="3" t="str">
        <f t="shared" si="38"/>
        <v/>
      </c>
      <c r="AI83" s="3" t="str">
        <f t="shared" si="50"/>
        <v/>
      </c>
      <c r="AJ83" s="3" t="str">
        <f t="shared" si="39"/>
        <v/>
      </c>
      <c r="AK83" s="41" t="str">
        <f t="shared" si="40"/>
        <v/>
      </c>
      <c r="AL83" s="3" t="str">
        <f t="shared" si="51"/>
        <v/>
      </c>
      <c r="AM83" s="3" t="str">
        <f t="shared" si="52"/>
        <v/>
      </c>
      <c r="AN83" s="3" t="str">
        <f t="shared" si="43"/>
        <v/>
      </c>
      <c r="AO83" s="3" t="str">
        <f t="shared" si="53"/>
        <v/>
      </c>
      <c r="AP83" s="3" t="str">
        <f t="shared" si="44"/>
        <v/>
      </c>
      <c r="AQ83" s="1"/>
      <c r="AR83" s="1" t="str">
        <f t="shared" si="41"/>
        <v>　</v>
      </c>
    </row>
    <row r="84" spans="1:44" ht="24" customHeight="1" x14ac:dyDescent="0.15">
      <c r="A84" s="23">
        <v>78</v>
      </c>
      <c r="B84" s="79"/>
      <c r="C84" s="79"/>
      <c r="D84" s="79"/>
      <c r="E84" s="79"/>
      <c r="F84" s="79"/>
      <c r="G84" s="79"/>
      <c r="H84" s="49"/>
      <c r="I84" s="80"/>
      <c r="J84" s="81"/>
      <c r="K84" s="81"/>
      <c r="L84" s="81"/>
      <c r="M84" s="82"/>
      <c r="N84" s="81"/>
      <c r="O84" s="81"/>
      <c r="P84" s="83" t="str">
        <f t="shared" si="42"/>
        <v/>
      </c>
      <c r="Q84" s="81"/>
      <c r="R84" s="80"/>
      <c r="S84" s="84" t="str">
        <f t="shared" si="45"/>
        <v/>
      </c>
      <c r="T84" s="81"/>
      <c r="U84" s="84" t="str">
        <f t="shared" si="46"/>
        <v/>
      </c>
      <c r="V84" s="62"/>
      <c r="W84" s="85"/>
      <c r="AA84" s="3" t="str">
        <f t="shared" si="37"/>
        <v/>
      </c>
      <c r="AB84" s="38" t="str">
        <f t="shared" si="47"/>
        <v/>
      </c>
      <c r="AC84" s="39" t="str">
        <f>IF($AB84="","",IF(個人種目入力!$AM84=2,VLOOKUP($AB84,'(種目・作業用)'!$A$22:$D$36,2,FALSE),VLOOKUP($AB84,'(種目・作業用)'!$A$2:$D$21,2,FALSE)))</f>
        <v/>
      </c>
      <c r="AD84" s="39" t="str">
        <f>IF($AB84="","",IF(個人種目入力!$AM84=2,VLOOKUP($AB84,'(種目・作業用)'!$A$22:$D$36,3,FALSE),VLOOKUP($AB84,'(種目・作業用)'!$A$2:$D$21,3,FALSE)))</f>
        <v/>
      </c>
      <c r="AE84" s="39" t="str">
        <f>IF($AB84="","",IF(個人種目入力!$AM84=2,VLOOKUP($AB84,'(種目・作業用)'!$A$22:$D$36,4,FALSE),VLOOKUP($AB84,'(種目・作業用)'!$A$2:$D$21,4,FALSE)))</f>
        <v/>
      </c>
      <c r="AF84" s="40" t="str">
        <f t="shared" si="48"/>
        <v/>
      </c>
      <c r="AG84" s="3" t="str">
        <f t="shared" si="49"/>
        <v xml:space="preserve"> </v>
      </c>
      <c r="AH84" s="3" t="str">
        <f t="shared" si="38"/>
        <v/>
      </c>
      <c r="AI84" s="3" t="str">
        <f t="shared" si="50"/>
        <v/>
      </c>
      <c r="AJ84" s="3" t="str">
        <f t="shared" si="39"/>
        <v/>
      </c>
      <c r="AK84" s="41" t="str">
        <f t="shared" si="40"/>
        <v/>
      </c>
      <c r="AL84" s="3" t="str">
        <f t="shared" si="51"/>
        <v/>
      </c>
      <c r="AM84" s="3" t="str">
        <f t="shared" si="52"/>
        <v/>
      </c>
      <c r="AN84" s="3" t="str">
        <f t="shared" si="43"/>
        <v/>
      </c>
      <c r="AO84" s="3" t="str">
        <f t="shared" si="53"/>
        <v/>
      </c>
      <c r="AP84" s="3" t="str">
        <f t="shared" si="44"/>
        <v/>
      </c>
      <c r="AQ84" s="1"/>
      <c r="AR84" s="1" t="str">
        <f t="shared" si="41"/>
        <v>　</v>
      </c>
    </row>
    <row r="85" spans="1:44" ht="24" customHeight="1" x14ac:dyDescent="0.15">
      <c r="A85" s="23">
        <v>79</v>
      </c>
      <c r="B85" s="79"/>
      <c r="C85" s="79"/>
      <c r="D85" s="79"/>
      <c r="E85" s="79"/>
      <c r="F85" s="79"/>
      <c r="G85" s="79"/>
      <c r="H85" s="49"/>
      <c r="I85" s="80"/>
      <c r="J85" s="81"/>
      <c r="K85" s="81"/>
      <c r="L85" s="81"/>
      <c r="M85" s="82"/>
      <c r="N85" s="81"/>
      <c r="O85" s="81"/>
      <c r="P85" s="83" t="str">
        <f t="shared" si="42"/>
        <v/>
      </c>
      <c r="Q85" s="81"/>
      <c r="R85" s="80"/>
      <c r="S85" s="84" t="str">
        <f t="shared" si="45"/>
        <v/>
      </c>
      <c r="T85" s="81"/>
      <c r="U85" s="84" t="str">
        <f t="shared" si="46"/>
        <v/>
      </c>
      <c r="V85" s="62"/>
      <c r="W85" s="85"/>
      <c r="AA85" s="3" t="str">
        <f t="shared" si="37"/>
        <v/>
      </c>
      <c r="AB85" s="38" t="str">
        <f t="shared" si="47"/>
        <v/>
      </c>
      <c r="AC85" s="39" t="str">
        <f>IF($AB85="","",IF(個人種目入力!$AM85=2,VLOOKUP($AB85,'(種目・作業用)'!$A$22:$D$36,2,FALSE),VLOOKUP($AB85,'(種目・作業用)'!$A$2:$D$21,2,FALSE)))</f>
        <v/>
      </c>
      <c r="AD85" s="39" t="str">
        <f>IF($AB85="","",IF(個人種目入力!$AM85=2,VLOOKUP($AB85,'(種目・作業用)'!$A$22:$D$36,3,FALSE),VLOOKUP($AB85,'(種目・作業用)'!$A$2:$D$21,3,FALSE)))</f>
        <v/>
      </c>
      <c r="AE85" s="39" t="str">
        <f>IF($AB85="","",IF(個人種目入力!$AM85=2,VLOOKUP($AB85,'(種目・作業用)'!$A$22:$D$36,4,FALSE),VLOOKUP($AB85,'(種目・作業用)'!$A$2:$D$21,4,FALSE)))</f>
        <v/>
      </c>
      <c r="AF85" s="40" t="str">
        <f t="shared" si="48"/>
        <v/>
      </c>
      <c r="AG85" s="3" t="str">
        <f t="shared" si="49"/>
        <v xml:space="preserve"> </v>
      </c>
      <c r="AH85" s="3" t="str">
        <f t="shared" si="38"/>
        <v/>
      </c>
      <c r="AI85" s="3" t="str">
        <f t="shared" si="50"/>
        <v/>
      </c>
      <c r="AJ85" s="3" t="str">
        <f t="shared" si="39"/>
        <v/>
      </c>
      <c r="AK85" s="41" t="str">
        <f t="shared" si="40"/>
        <v/>
      </c>
      <c r="AL85" s="3" t="str">
        <f t="shared" si="51"/>
        <v/>
      </c>
      <c r="AM85" s="3" t="str">
        <f t="shared" si="52"/>
        <v/>
      </c>
      <c r="AN85" s="3" t="str">
        <f t="shared" si="43"/>
        <v/>
      </c>
      <c r="AO85" s="3" t="str">
        <f t="shared" si="53"/>
        <v/>
      </c>
      <c r="AP85" s="3" t="str">
        <f t="shared" si="44"/>
        <v/>
      </c>
      <c r="AQ85" s="1"/>
      <c r="AR85" s="1" t="str">
        <f t="shared" si="41"/>
        <v>　</v>
      </c>
    </row>
    <row r="86" spans="1:44" ht="24" customHeight="1" x14ac:dyDescent="0.15">
      <c r="A86" s="23">
        <v>80</v>
      </c>
      <c r="B86" s="79"/>
      <c r="C86" s="79"/>
      <c r="D86" s="79"/>
      <c r="E86" s="79"/>
      <c r="F86" s="79"/>
      <c r="G86" s="79"/>
      <c r="H86" s="49"/>
      <c r="I86" s="80"/>
      <c r="J86" s="81"/>
      <c r="K86" s="81"/>
      <c r="L86" s="81"/>
      <c r="M86" s="82"/>
      <c r="N86" s="81"/>
      <c r="O86" s="81"/>
      <c r="P86" s="83" t="str">
        <f t="shared" si="42"/>
        <v/>
      </c>
      <c r="Q86" s="81"/>
      <c r="R86" s="80"/>
      <c r="S86" s="84" t="str">
        <f t="shared" si="45"/>
        <v/>
      </c>
      <c r="T86" s="81"/>
      <c r="U86" s="84" t="str">
        <f t="shared" si="46"/>
        <v/>
      </c>
      <c r="V86" s="62"/>
      <c r="W86" s="85"/>
      <c r="AA86" s="3" t="str">
        <f t="shared" si="37"/>
        <v/>
      </c>
      <c r="AB86" s="38" t="str">
        <f t="shared" si="47"/>
        <v/>
      </c>
      <c r="AC86" s="39" t="str">
        <f>IF($AB86="","",IF(個人種目入力!$AM86=2,VLOOKUP($AB86,'(種目・作業用)'!$A$22:$D$36,2,FALSE),VLOOKUP($AB86,'(種目・作業用)'!$A$2:$D$21,2,FALSE)))</f>
        <v/>
      </c>
      <c r="AD86" s="39" t="str">
        <f>IF($AB86="","",IF(個人種目入力!$AM86=2,VLOOKUP($AB86,'(種目・作業用)'!$A$22:$D$36,3,FALSE),VLOOKUP($AB86,'(種目・作業用)'!$A$2:$D$21,3,FALSE)))</f>
        <v/>
      </c>
      <c r="AE86" s="39" t="str">
        <f>IF($AB86="","",IF(個人種目入力!$AM86=2,VLOOKUP($AB86,'(種目・作業用)'!$A$22:$D$36,4,FALSE),VLOOKUP($AB86,'(種目・作業用)'!$A$2:$D$21,4,FALSE)))</f>
        <v/>
      </c>
      <c r="AF86" s="40" t="str">
        <f t="shared" si="48"/>
        <v/>
      </c>
      <c r="AG86" s="3" t="str">
        <f t="shared" si="49"/>
        <v xml:space="preserve"> </v>
      </c>
      <c r="AH86" s="3" t="str">
        <f t="shared" si="38"/>
        <v/>
      </c>
      <c r="AI86" s="3" t="str">
        <f t="shared" si="50"/>
        <v/>
      </c>
      <c r="AJ86" s="3" t="str">
        <f t="shared" si="39"/>
        <v/>
      </c>
      <c r="AK86" s="41" t="str">
        <f t="shared" si="40"/>
        <v/>
      </c>
      <c r="AL86" s="3" t="str">
        <f t="shared" si="51"/>
        <v/>
      </c>
      <c r="AM86" s="3" t="str">
        <f t="shared" si="52"/>
        <v/>
      </c>
      <c r="AN86" s="3" t="str">
        <f t="shared" si="43"/>
        <v/>
      </c>
      <c r="AO86" s="3" t="str">
        <f t="shared" si="53"/>
        <v/>
      </c>
      <c r="AP86" s="3" t="str">
        <f t="shared" si="44"/>
        <v/>
      </c>
      <c r="AQ86" s="1"/>
      <c r="AR86" s="1" t="str">
        <f t="shared" si="41"/>
        <v>　</v>
      </c>
    </row>
    <row r="87" spans="1:44" ht="24" customHeight="1" x14ac:dyDescent="0.15">
      <c r="A87" s="23">
        <v>81</v>
      </c>
      <c r="B87" s="79"/>
      <c r="C87" s="79"/>
      <c r="D87" s="79"/>
      <c r="E87" s="79"/>
      <c r="F87" s="79"/>
      <c r="G87" s="79"/>
      <c r="H87" s="49"/>
      <c r="I87" s="80"/>
      <c r="J87" s="81"/>
      <c r="K87" s="81"/>
      <c r="L87" s="81"/>
      <c r="M87" s="82"/>
      <c r="N87" s="81"/>
      <c r="O87" s="81"/>
      <c r="P87" s="83" t="str">
        <f t="shared" si="42"/>
        <v/>
      </c>
      <c r="Q87" s="81"/>
      <c r="R87" s="80"/>
      <c r="S87" s="84" t="str">
        <f t="shared" si="45"/>
        <v/>
      </c>
      <c r="T87" s="81"/>
      <c r="U87" s="84" t="str">
        <f t="shared" si="46"/>
        <v/>
      </c>
      <c r="V87" s="62"/>
      <c r="W87" s="85"/>
      <c r="AA87" s="3" t="str">
        <f t="shared" si="37"/>
        <v/>
      </c>
      <c r="AB87" s="38" t="str">
        <f t="shared" si="47"/>
        <v/>
      </c>
      <c r="AC87" s="39" t="str">
        <f>IF($AB87="","",IF(個人種目入力!$AM87=2,VLOOKUP($AB87,'(種目・作業用)'!$A$22:$D$36,2,FALSE),VLOOKUP($AB87,'(種目・作業用)'!$A$2:$D$21,2,FALSE)))</f>
        <v/>
      </c>
      <c r="AD87" s="39" t="str">
        <f>IF($AB87="","",IF(個人種目入力!$AM87=2,VLOOKUP($AB87,'(種目・作業用)'!$A$22:$D$36,3,FALSE),VLOOKUP($AB87,'(種目・作業用)'!$A$2:$D$21,3,FALSE)))</f>
        <v/>
      </c>
      <c r="AE87" s="39" t="str">
        <f>IF($AB87="","",IF(個人種目入力!$AM87=2,VLOOKUP($AB87,'(種目・作業用)'!$A$22:$D$36,4,FALSE),VLOOKUP($AB87,'(種目・作業用)'!$A$2:$D$21,4,FALSE)))</f>
        <v/>
      </c>
      <c r="AF87" s="40" t="str">
        <f t="shared" si="48"/>
        <v/>
      </c>
      <c r="AG87" s="3" t="str">
        <f t="shared" si="49"/>
        <v xml:space="preserve"> </v>
      </c>
      <c r="AH87" s="3" t="str">
        <f t="shared" si="38"/>
        <v/>
      </c>
      <c r="AI87" s="3" t="str">
        <f t="shared" si="50"/>
        <v/>
      </c>
      <c r="AJ87" s="3" t="str">
        <f t="shared" si="39"/>
        <v/>
      </c>
      <c r="AK87" s="41" t="str">
        <f t="shared" si="40"/>
        <v/>
      </c>
      <c r="AL87" s="3" t="str">
        <f t="shared" si="51"/>
        <v/>
      </c>
      <c r="AM87" s="3" t="str">
        <f t="shared" si="52"/>
        <v/>
      </c>
      <c r="AN87" s="3" t="str">
        <f t="shared" si="43"/>
        <v/>
      </c>
      <c r="AO87" s="3" t="str">
        <f t="shared" si="53"/>
        <v/>
      </c>
      <c r="AP87" s="3" t="str">
        <f t="shared" si="44"/>
        <v/>
      </c>
      <c r="AQ87" s="1"/>
      <c r="AR87" s="1" t="str">
        <f t="shared" si="41"/>
        <v>　</v>
      </c>
    </row>
    <row r="88" spans="1:44" ht="24" customHeight="1" x14ac:dyDescent="0.15">
      <c r="A88" s="23">
        <v>82</v>
      </c>
      <c r="B88" s="79"/>
      <c r="C88" s="79"/>
      <c r="D88" s="79"/>
      <c r="E88" s="79"/>
      <c r="F88" s="79"/>
      <c r="G88" s="79"/>
      <c r="H88" s="49"/>
      <c r="I88" s="80"/>
      <c r="J88" s="81"/>
      <c r="K88" s="81"/>
      <c r="L88" s="81"/>
      <c r="M88" s="82"/>
      <c r="N88" s="81"/>
      <c r="O88" s="81"/>
      <c r="P88" s="83" t="str">
        <f t="shared" si="42"/>
        <v/>
      </c>
      <c r="Q88" s="81"/>
      <c r="R88" s="80"/>
      <c r="S88" s="84" t="str">
        <f t="shared" si="45"/>
        <v/>
      </c>
      <c r="T88" s="81"/>
      <c r="U88" s="84" t="str">
        <f t="shared" si="46"/>
        <v/>
      </c>
      <c r="V88" s="62"/>
      <c r="W88" s="85"/>
      <c r="AA88" s="3" t="str">
        <f t="shared" si="37"/>
        <v/>
      </c>
      <c r="AB88" s="38" t="str">
        <f t="shared" si="47"/>
        <v/>
      </c>
      <c r="AC88" s="39" t="str">
        <f>IF($AB88="","",IF(個人種目入力!$AM88=2,VLOOKUP($AB88,'(種目・作業用)'!$A$22:$D$36,2,FALSE),VLOOKUP($AB88,'(種目・作業用)'!$A$2:$D$21,2,FALSE)))</f>
        <v/>
      </c>
      <c r="AD88" s="39" t="str">
        <f>IF($AB88="","",IF(個人種目入力!$AM88=2,VLOOKUP($AB88,'(種目・作業用)'!$A$22:$D$36,3,FALSE),VLOOKUP($AB88,'(種目・作業用)'!$A$2:$D$21,3,FALSE)))</f>
        <v/>
      </c>
      <c r="AE88" s="39" t="str">
        <f>IF($AB88="","",IF(個人種目入力!$AM88=2,VLOOKUP($AB88,'(種目・作業用)'!$A$22:$D$36,4,FALSE),VLOOKUP($AB88,'(種目・作業用)'!$A$2:$D$21,4,FALSE)))</f>
        <v/>
      </c>
      <c r="AF88" s="40" t="str">
        <f t="shared" si="48"/>
        <v/>
      </c>
      <c r="AG88" s="3" t="str">
        <f t="shared" si="49"/>
        <v xml:space="preserve"> </v>
      </c>
      <c r="AH88" s="3" t="str">
        <f t="shared" si="38"/>
        <v/>
      </c>
      <c r="AI88" s="3" t="str">
        <f t="shared" si="50"/>
        <v/>
      </c>
      <c r="AJ88" s="3" t="str">
        <f t="shared" si="39"/>
        <v/>
      </c>
      <c r="AK88" s="41" t="str">
        <f t="shared" si="40"/>
        <v/>
      </c>
      <c r="AL88" s="3" t="str">
        <f t="shared" si="51"/>
        <v/>
      </c>
      <c r="AM88" s="3" t="str">
        <f t="shared" si="52"/>
        <v/>
      </c>
      <c r="AN88" s="3" t="str">
        <f t="shared" si="43"/>
        <v/>
      </c>
      <c r="AO88" s="3" t="str">
        <f t="shared" si="53"/>
        <v/>
      </c>
      <c r="AP88" s="3" t="str">
        <f t="shared" si="44"/>
        <v/>
      </c>
      <c r="AQ88" s="1"/>
      <c r="AR88" s="1" t="str">
        <f t="shared" si="41"/>
        <v>　</v>
      </c>
    </row>
    <row r="89" spans="1:44" ht="24" customHeight="1" x14ac:dyDescent="0.15">
      <c r="A89" s="23">
        <v>83</v>
      </c>
      <c r="B89" s="79"/>
      <c r="C89" s="79"/>
      <c r="D89" s="79"/>
      <c r="E89" s="79"/>
      <c r="F89" s="79"/>
      <c r="G89" s="79"/>
      <c r="H89" s="49"/>
      <c r="I89" s="80"/>
      <c r="J89" s="81"/>
      <c r="K89" s="81"/>
      <c r="L89" s="81"/>
      <c r="M89" s="82"/>
      <c r="N89" s="81"/>
      <c r="O89" s="81"/>
      <c r="P89" s="83" t="str">
        <f t="shared" si="42"/>
        <v/>
      </c>
      <c r="Q89" s="81"/>
      <c r="R89" s="80"/>
      <c r="S89" s="84" t="str">
        <f t="shared" si="45"/>
        <v/>
      </c>
      <c r="T89" s="81"/>
      <c r="U89" s="84" t="str">
        <f t="shared" si="46"/>
        <v/>
      </c>
      <c r="V89" s="62"/>
      <c r="W89" s="85"/>
      <c r="AA89" s="3" t="str">
        <f t="shared" si="37"/>
        <v/>
      </c>
      <c r="AB89" s="38" t="str">
        <f t="shared" si="47"/>
        <v/>
      </c>
      <c r="AC89" s="39" t="str">
        <f>IF($AB89="","",IF(個人種目入力!$AM89=2,VLOOKUP($AB89,'(種目・作業用)'!$A$22:$D$36,2,FALSE),VLOOKUP($AB89,'(種目・作業用)'!$A$2:$D$21,2,FALSE)))</f>
        <v/>
      </c>
      <c r="AD89" s="39" t="str">
        <f>IF($AB89="","",IF(個人種目入力!$AM89=2,VLOOKUP($AB89,'(種目・作業用)'!$A$22:$D$36,3,FALSE),VLOOKUP($AB89,'(種目・作業用)'!$A$2:$D$21,3,FALSE)))</f>
        <v/>
      </c>
      <c r="AE89" s="39" t="str">
        <f>IF($AB89="","",IF(個人種目入力!$AM89=2,VLOOKUP($AB89,'(種目・作業用)'!$A$22:$D$36,4,FALSE),VLOOKUP($AB89,'(種目・作業用)'!$A$2:$D$21,4,FALSE)))</f>
        <v/>
      </c>
      <c r="AF89" s="40" t="str">
        <f t="shared" si="48"/>
        <v/>
      </c>
      <c r="AG89" s="3" t="str">
        <f t="shared" si="49"/>
        <v xml:space="preserve"> </v>
      </c>
      <c r="AH89" s="3" t="str">
        <f t="shared" si="38"/>
        <v/>
      </c>
      <c r="AI89" s="3" t="str">
        <f t="shared" si="50"/>
        <v/>
      </c>
      <c r="AJ89" s="3" t="str">
        <f t="shared" si="39"/>
        <v/>
      </c>
      <c r="AK89" s="41" t="str">
        <f t="shared" si="40"/>
        <v/>
      </c>
      <c r="AL89" s="3" t="str">
        <f t="shared" si="51"/>
        <v/>
      </c>
      <c r="AM89" s="3" t="str">
        <f t="shared" si="52"/>
        <v/>
      </c>
      <c r="AN89" s="3" t="str">
        <f t="shared" si="43"/>
        <v/>
      </c>
      <c r="AO89" s="3" t="str">
        <f t="shared" si="53"/>
        <v/>
      </c>
      <c r="AP89" s="3" t="str">
        <f t="shared" si="44"/>
        <v/>
      </c>
      <c r="AQ89" s="1"/>
      <c r="AR89" s="1" t="str">
        <f t="shared" si="41"/>
        <v>　</v>
      </c>
    </row>
    <row r="90" spans="1:44" ht="24" customHeight="1" x14ac:dyDescent="0.15">
      <c r="A90" s="23">
        <v>84</v>
      </c>
      <c r="B90" s="79"/>
      <c r="C90" s="79"/>
      <c r="D90" s="79"/>
      <c r="E90" s="79"/>
      <c r="F90" s="79"/>
      <c r="G90" s="79"/>
      <c r="H90" s="49"/>
      <c r="I90" s="80"/>
      <c r="J90" s="81"/>
      <c r="K90" s="81"/>
      <c r="L90" s="81"/>
      <c r="M90" s="82"/>
      <c r="N90" s="81"/>
      <c r="O90" s="81"/>
      <c r="P90" s="83" t="str">
        <f t="shared" si="42"/>
        <v/>
      </c>
      <c r="Q90" s="81"/>
      <c r="R90" s="80"/>
      <c r="S90" s="84" t="str">
        <f t="shared" si="45"/>
        <v/>
      </c>
      <c r="T90" s="81"/>
      <c r="U90" s="84" t="str">
        <f t="shared" si="46"/>
        <v/>
      </c>
      <c r="V90" s="62"/>
      <c r="W90" s="85"/>
      <c r="AA90" s="3" t="str">
        <f t="shared" si="37"/>
        <v/>
      </c>
      <c r="AB90" s="38" t="str">
        <f t="shared" si="47"/>
        <v/>
      </c>
      <c r="AC90" s="39" t="str">
        <f>IF($AB90="","",IF(個人種目入力!$AM90=2,VLOOKUP($AB90,'(種目・作業用)'!$A$22:$D$36,2,FALSE),VLOOKUP($AB90,'(種目・作業用)'!$A$2:$D$21,2,FALSE)))</f>
        <v/>
      </c>
      <c r="AD90" s="39" t="str">
        <f>IF($AB90="","",IF(個人種目入力!$AM90=2,VLOOKUP($AB90,'(種目・作業用)'!$A$22:$D$36,3,FALSE),VLOOKUP($AB90,'(種目・作業用)'!$A$2:$D$21,3,FALSE)))</f>
        <v/>
      </c>
      <c r="AE90" s="39" t="str">
        <f>IF($AB90="","",IF(個人種目入力!$AM90=2,VLOOKUP($AB90,'(種目・作業用)'!$A$22:$D$36,4,FALSE),VLOOKUP($AB90,'(種目・作業用)'!$A$2:$D$21,4,FALSE)))</f>
        <v/>
      </c>
      <c r="AF90" s="40" t="str">
        <f t="shared" si="48"/>
        <v/>
      </c>
      <c r="AG90" s="3" t="str">
        <f t="shared" si="49"/>
        <v xml:space="preserve"> </v>
      </c>
      <c r="AH90" s="3" t="str">
        <f t="shared" si="38"/>
        <v/>
      </c>
      <c r="AI90" s="3" t="str">
        <f t="shared" si="50"/>
        <v/>
      </c>
      <c r="AJ90" s="3" t="str">
        <f t="shared" si="39"/>
        <v/>
      </c>
      <c r="AK90" s="41" t="str">
        <f t="shared" si="40"/>
        <v/>
      </c>
      <c r="AL90" s="3" t="str">
        <f t="shared" si="51"/>
        <v/>
      </c>
      <c r="AM90" s="3" t="str">
        <f t="shared" si="52"/>
        <v/>
      </c>
      <c r="AN90" s="3" t="str">
        <f t="shared" si="43"/>
        <v/>
      </c>
      <c r="AO90" s="3" t="str">
        <f t="shared" si="53"/>
        <v/>
      </c>
      <c r="AP90" s="3" t="str">
        <f t="shared" si="44"/>
        <v/>
      </c>
      <c r="AQ90" s="1"/>
      <c r="AR90" s="1" t="str">
        <f t="shared" si="41"/>
        <v>　</v>
      </c>
    </row>
    <row r="91" spans="1:44" ht="24" customHeight="1" x14ac:dyDescent="0.15">
      <c r="A91" s="23">
        <v>85</v>
      </c>
      <c r="B91" s="79"/>
      <c r="C91" s="79"/>
      <c r="D91" s="79"/>
      <c r="E91" s="79"/>
      <c r="F91" s="79"/>
      <c r="G91" s="79"/>
      <c r="H91" s="49"/>
      <c r="I91" s="80"/>
      <c r="J91" s="81"/>
      <c r="K91" s="81"/>
      <c r="L91" s="81"/>
      <c r="M91" s="82"/>
      <c r="N91" s="81"/>
      <c r="O91" s="81"/>
      <c r="P91" s="83" t="str">
        <f t="shared" si="42"/>
        <v/>
      </c>
      <c r="Q91" s="81"/>
      <c r="R91" s="80"/>
      <c r="S91" s="84" t="str">
        <f t="shared" si="45"/>
        <v/>
      </c>
      <c r="T91" s="81"/>
      <c r="U91" s="84" t="str">
        <f t="shared" si="46"/>
        <v/>
      </c>
      <c r="V91" s="62"/>
      <c r="W91" s="85"/>
      <c r="AA91" s="3" t="str">
        <f t="shared" si="37"/>
        <v/>
      </c>
      <c r="AB91" s="38" t="str">
        <f t="shared" si="47"/>
        <v/>
      </c>
      <c r="AC91" s="39" t="str">
        <f>IF($AB91="","",IF(個人種目入力!$AM91=2,VLOOKUP($AB91,'(種目・作業用)'!$A$22:$D$36,2,FALSE),VLOOKUP($AB91,'(種目・作業用)'!$A$2:$D$21,2,FALSE)))</f>
        <v/>
      </c>
      <c r="AD91" s="39" t="str">
        <f>IF($AB91="","",IF(個人種目入力!$AM91=2,VLOOKUP($AB91,'(種目・作業用)'!$A$22:$D$36,3,FALSE),VLOOKUP($AB91,'(種目・作業用)'!$A$2:$D$21,3,FALSE)))</f>
        <v/>
      </c>
      <c r="AE91" s="39" t="str">
        <f>IF($AB91="","",IF(個人種目入力!$AM91=2,VLOOKUP($AB91,'(種目・作業用)'!$A$22:$D$36,4,FALSE),VLOOKUP($AB91,'(種目・作業用)'!$A$2:$D$21,4,FALSE)))</f>
        <v/>
      </c>
      <c r="AF91" s="40" t="str">
        <f t="shared" si="48"/>
        <v/>
      </c>
      <c r="AG91" s="3" t="str">
        <f t="shared" si="49"/>
        <v xml:space="preserve"> </v>
      </c>
      <c r="AH91" s="3" t="str">
        <f t="shared" si="38"/>
        <v/>
      </c>
      <c r="AI91" s="3" t="str">
        <f t="shared" si="50"/>
        <v/>
      </c>
      <c r="AJ91" s="3" t="str">
        <f t="shared" si="39"/>
        <v/>
      </c>
      <c r="AK91" s="41" t="str">
        <f t="shared" si="40"/>
        <v/>
      </c>
      <c r="AL91" s="3" t="str">
        <f t="shared" si="51"/>
        <v/>
      </c>
      <c r="AM91" s="3" t="str">
        <f t="shared" si="52"/>
        <v/>
      </c>
      <c r="AN91" s="3" t="str">
        <f t="shared" si="43"/>
        <v/>
      </c>
      <c r="AO91" s="3" t="str">
        <f t="shared" si="53"/>
        <v/>
      </c>
      <c r="AP91" s="3" t="str">
        <f t="shared" si="44"/>
        <v/>
      </c>
      <c r="AQ91" s="1"/>
      <c r="AR91" s="1" t="str">
        <f t="shared" si="41"/>
        <v>　</v>
      </c>
    </row>
    <row r="92" spans="1:44" ht="24" customHeight="1" x14ac:dyDescent="0.15">
      <c r="A92" s="23">
        <v>86</v>
      </c>
      <c r="B92" s="79"/>
      <c r="C92" s="79"/>
      <c r="D92" s="79"/>
      <c r="E92" s="79"/>
      <c r="F92" s="79"/>
      <c r="G92" s="79"/>
      <c r="H92" s="49"/>
      <c r="I92" s="80"/>
      <c r="J92" s="81"/>
      <c r="K92" s="81"/>
      <c r="L92" s="81"/>
      <c r="M92" s="82"/>
      <c r="N92" s="81"/>
      <c r="O92" s="81"/>
      <c r="P92" s="83" t="str">
        <f t="shared" si="42"/>
        <v/>
      </c>
      <c r="Q92" s="81"/>
      <c r="R92" s="80"/>
      <c r="S92" s="84" t="str">
        <f t="shared" si="45"/>
        <v/>
      </c>
      <c r="T92" s="81"/>
      <c r="U92" s="84" t="str">
        <f t="shared" si="46"/>
        <v/>
      </c>
      <c r="V92" s="62"/>
      <c r="W92" s="85"/>
      <c r="AA92" s="3" t="str">
        <f t="shared" si="37"/>
        <v/>
      </c>
      <c r="AB92" s="38" t="str">
        <f t="shared" si="47"/>
        <v/>
      </c>
      <c r="AC92" s="39" t="str">
        <f>IF($AB92="","",IF(個人種目入力!$AM92=2,VLOOKUP($AB92,'(種目・作業用)'!$A$22:$D$36,2,FALSE),VLOOKUP($AB92,'(種目・作業用)'!$A$2:$D$21,2,FALSE)))</f>
        <v/>
      </c>
      <c r="AD92" s="39" t="str">
        <f>IF($AB92="","",IF(個人種目入力!$AM92=2,VLOOKUP($AB92,'(種目・作業用)'!$A$22:$D$36,3,FALSE),VLOOKUP($AB92,'(種目・作業用)'!$A$2:$D$21,3,FALSE)))</f>
        <v/>
      </c>
      <c r="AE92" s="39" t="str">
        <f>IF($AB92="","",IF(個人種目入力!$AM92=2,VLOOKUP($AB92,'(種目・作業用)'!$A$22:$D$36,4,FALSE),VLOOKUP($AB92,'(種目・作業用)'!$A$2:$D$21,4,FALSE)))</f>
        <v/>
      </c>
      <c r="AF92" s="40" t="str">
        <f t="shared" si="48"/>
        <v/>
      </c>
      <c r="AG92" s="3" t="str">
        <f t="shared" si="49"/>
        <v xml:space="preserve"> </v>
      </c>
      <c r="AH92" s="3" t="str">
        <f t="shared" si="38"/>
        <v/>
      </c>
      <c r="AI92" s="3" t="str">
        <f t="shared" si="50"/>
        <v/>
      </c>
      <c r="AJ92" s="3" t="str">
        <f t="shared" si="39"/>
        <v/>
      </c>
      <c r="AK92" s="41" t="str">
        <f t="shared" si="40"/>
        <v/>
      </c>
      <c r="AL92" s="3" t="str">
        <f t="shared" si="51"/>
        <v/>
      </c>
      <c r="AM92" s="3" t="str">
        <f t="shared" si="52"/>
        <v/>
      </c>
      <c r="AN92" s="3" t="str">
        <f t="shared" si="43"/>
        <v/>
      </c>
      <c r="AO92" s="3" t="str">
        <f t="shared" si="53"/>
        <v/>
      </c>
      <c r="AP92" s="3" t="str">
        <f t="shared" si="44"/>
        <v/>
      </c>
      <c r="AQ92" s="1"/>
      <c r="AR92" s="1" t="str">
        <f t="shared" si="41"/>
        <v>　</v>
      </c>
    </row>
    <row r="93" spans="1:44" ht="24" customHeight="1" x14ac:dyDescent="0.15">
      <c r="A93" s="23">
        <v>87</v>
      </c>
      <c r="B93" s="79"/>
      <c r="C93" s="79"/>
      <c r="D93" s="79"/>
      <c r="E93" s="79"/>
      <c r="F93" s="79"/>
      <c r="G93" s="79"/>
      <c r="H93" s="49"/>
      <c r="I93" s="80"/>
      <c r="J93" s="81"/>
      <c r="K93" s="81"/>
      <c r="L93" s="81"/>
      <c r="M93" s="82"/>
      <c r="N93" s="81"/>
      <c r="O93" s="81"/>
      <c r="P93" s="83" t="str">
        <f t="shared" si="42"/>
        <v/>
      </c>
      <c r="Q93" s="81"/>
      <c r="R93" s="80"/>
      <c r="S93" s="84" t="str">
        <f t="shared" si="45"/>
        <v/>
      </c>
      <c r="T93" s="81"/>
      <c r="U93" s="84" t="str">
        <f t="shared" si="46"/>
        <v/>
      </c>
      <c r="V93" s="62"/>
      <c r="W93" s="85"/>
      <c r="AA93" s="3" t="str">
        <f t="shared" si="37"/>
        <v/>
      </c>
      <c r="AB93" s="38" t="str">
        <f t="shared" si="47"/>
        <v/>
      </c>
      <c r="AC93" s="39" t="str">
        <f>IF($AB93="","",IF(個人種目入力!$AM93=2,VLOOKUP($AB93,'(種目・作業用)'!$A$22:$D$36,2,FALSE),VLOOKUP($AB93,'(種目・作業用)'!$A$2:$D$21,2,FALSE)))</f>
        <v/>
      </c>
      <c r="AD93" s="39" t="str">
        <f>IF($AB93="","",IF(個人種目入力!$AM93=2,VLOOKUP($AB93,'(種目・作業用)'!$A$22:$D$36,3,FALSE),VLOOKUP($AB93,'(種目・作業用)'!$A$2:$D$21,3,FALSE)))</f>
        <v/>
      </c>
      <c r="AE93" s="39" t="str">
        <f>IF($AB93="","",IF(個人種目入力!$AM93=2,VLOOKUP($AB93,'(種目・作業用)'!$A$22:$D$36,4,FALSE),VLOOKUP($AB93,'(種目・作業用)'!$A$2:$D$21,4,FALSE)))</f>
        <v/>
      </c>
      <c r="AF93" s="40" t="str">
        <f t="shared" si="48"/>
        <v/>
      </c>
      <c r="AG93" s="3" t="str">
        <f t="shared" si="49"/>
        <v xml:space="preserve"> </v>
      </c>
      <c r="AH93" s="3" t="str">
        <f t="shared" si="38"/>
        <v/>
      </c>
      <c r="AI93" s="3" t="str">
        <f t="shared" si="50"/>
        <v/>
      </c>
      <c r="AJ93" s="3" t="str">
        <f t="shared" si="39"/>
        <v/>
      </c>
      <c r="AK93" s="41" t="str">
        <f t="shared" si="40"/>
        <v/>
      </c>
      <c r="AL93" s="3" t="str">
        <f t="shared" si="51"/>
        <v/>
      </c>
      <c r="AM93" s="3" t="str">
        <f t="shared" si="52"/>
        <v/>
      </c>
      <c r="AN93" s="3" t="str">
        <f t="shared" si="43"/>
        <v/>
      </c>
      <c r="AO93" s="3" t="str">
        <f t="shared" si="53"/>
        <v/>
      </c>
      <c r="AP93" s="3" t="str">
        <f t="shared" si="44"/>
        <v/>
      </c>
      <c r="AQ93" s="1"/>
      <c r="AR93" s="1" t="str">
        <f t="shared" si="41"/>
        <v>　</v>
      </c>
    </row>
    <row r="94" spans="1:44" ht="24" customHeight="1" x14ac:dyDescent="0.15">
      <c r="A94" s="23">
        <v>88</v>
      </c>
      <c r="B94" s="79"/>
      <c r="C94" s="79"/>
      <c r="D94" s="79"/>
      <c r="E94" s="79"/>
      <c r="F94" s="79"/>
      <c r="G94" s="79"/>
      <c r="H94" s="49"/>
      <c r="I94" s="80"/>
      <c r="J94" s="81"/>
      <c r="K94" s="81"/>
      <c r="L94" s="81"/>
      <c r="M94" s="82"/>
      <c r="N94" s="81"/>
      <c r="O94" s="81"/>
      <c r="P94" s="83" t="str">
        <f t="shared" si="42"/>
        <v/>
      </c>
      <c r="Q94" s="81"/>
      <c r="R94" s="80"/>
      <c r="S94" s="84" t="str">
        <f t="shared" si="45"/>
        <v/>
      </c>
      <c r="T94" s="81"/>
      <c r="U94" s="84" t="str">
        <f t="shared" si="46"/>
        <v/>
      </c>
      <c r="V94" s="62"/>
      <c r="W94" s="85"/>
      <c r="AA94" s="3" t="str">
        <f t="shared" si="37"/>
        <v/>
      </c>
      <c r="AB94" s="38" t="str">
        <f t="shared" si="47"/>
        <v/>
      </c>
      <c r="AC94" s="39" t="str">
        <f>IF($AB94="","",IF(個人種目入力!$AM94=2,VLOOKUP($AB94,'(種目・作業用)'!$A$22:$D$36,2,FALSE),VLOOKUP($AB94,'(種目・作業用)'!$A$2:$D$21,2,FALSE)))</f>
        <v/>
      </c>
      <c r="AD94" s="39" t="str">
        <f>IF($AB94="","",IF(個人種目入力!$AM94=2,VLOOKUP($AB94,'(種目・作業用)'!$A$22:$D$36,3,FALSE),VLOOKUP($AB94,'(種目・作業用)'!$A$2:$D$21,3,FALSE)))</f>
        <v/>
      </c>
      <c r="AE94" s="39" t="str">
        <f>IF($AB94="","",IF(個人種目入力!$AM94=2,VLOOKUP($AB94,'(種目・作業用)'!$A$22:$D$36,4,FALSE),VLOOKUP($AB94,'(種目・作業用)'!$A$2:$D$21,4,FALSE)))</f>
        <v/>
      </c>
      <c r="AF94" s="40" t="str">
        <f t="shared" si="48"/>
        <v/>
      </c>
      <c r="AG94" s="3" t="str">
        <f t="shared" si="49"/>
        <v xml:space="preserve"> </v>
      </c>
      <c r="AH94" s="3" t="str">
        <f t="shared" si="38"/>
        <v/>
      </c>
      <c r="AI94" s="3" t="str">
        <f t="shared" si="50"/>
        <v/>
      </c>
      <c r="AJ94" s="3" t="str">
        <f t="shared" si="39"/>
        <v/>
      </c>
      <c r="AK94" s="41" t="str">
        <f t="shared" si="40"/>
        <v/>
      </c>
      <c r="AL94" s="3" t="str">
        <f t="shared" si="51"/>
        <v/>
      </c>
      <c r="AM94" s="3" t="str">
        <f t="shared" si="52"/>
        <v/>
      </c>
      <c r="AN94" s="3" t="str">
        <f t="shared" si="43"/>
        <v/>
      </c>
      <c r="AO94" s="3" t="str">
        <f t="shared" si="53"/>
        <v/>
      </c>
      <c r="AP94" s="3" t="str">
        <f t="shared" si="44"/>
        <v/>
      </c>
      <c r="AQ94" s="1"/>
      <c r="AR94" s="1" t="str">
        <f t="shared" si="41"/>
        <v>　</v>
      </c>
    </row>
    <row r="95" spans="1:44" ht="24" customHeight="1" x14ac:dyDescent="0.15">
      <c r="A95" s="23">
        <v>89</v>
      </c>
      <c r="B95" s="79"/>
      <c r="C95" s="79"/>
      <c r="D95" s="79"/>
      <c r="E95" s="79"/>
      <c r="F95" s="79"/>
      <c r="G95" s="79"/>
      <c r="H95" s="49"/>
      <c r="I95" s="80"/>
      <c r="J95" s="81"/>
      <c r="K95" s="81"/>
      <c r="L95" s="81"/>
      <c r="M95" s="82"/>
      <c r="N95" s="81"/>
      <c r="O95" s="81"/>
      <c r="P95" s="83" t="str">
        <f t="shared" si="42"/>
        <v/>
      </c>
      <c r="Q95" s="81"/>
      <c r="R95" s="80"/>
      <c r="S95" s="84" t="str">
        <f t="shared" si="45"/>
        <v/>
      </c>
      <c r="T95" s="81"/>
      <c r="U95" s="84" t="str">
        <f t="shared" si="46"/>
        <v/>
      </c>
      <c r="V95" s="62"/>
      <c r="W95" s="85"/>
      <c r="AA95" s="3" t="str">
        <f t="shared" si="37"/>
        <v/>
      </c>
      <c r="AB95" s="38" t="str">
        <f t="shared" si="47"/>
        <v/>
      </c>
      <c r="AC95" s="39" t="str">
        <f>IF($AB95="","",IF(個人種目入力!$AM95=2,VLOOKUP($AB95,'(種目・作業用)'!$A$22:$D$36,2,FALSE),VLOOKUP($AB95,'(種目・作業用)'!$A$2:$D$21,2,FALSE)))</f>
        <v/>
      </c>
      <c r="AD95" s="39" t="str">
        <f>IF($AB95="","",IF(個人種目入力!$AM95=2,VLOOKUP($AB95,'(種目・作業用)'!$A$22:$D$36,3,FALSE),VLOOKUP($AB95,'(種目・作業用)'!$A$2:$D$21,3,FALSE)))</f>
        <v/>
      </c>
      <c r="AE95" s="39" t="str">
        <f>IF($AB95="","",IF(個人種目入力!$AM95=2,VLOOKUP($AB95,'(種目・作業用)'!$A$22:$D$36,4,FALSE),VLOOKUP($AB95,'(種目・作業用)'!$A$2:$D$21,4,FALSE)))</f>
        <v/>
      </c>
      <c r="AF95" s="40" t="str">
        <f t="shared" si="48"/>
        <v/>
      </c>
      <c r="AG95" s="3" t="str">
        <f t="shared" si="49"/>
        <v xml:space="preserve"> </v>
      </c>
      <c r="AH95" s="3" t="str">
        <f t="shared" si="38"/>
        <v/>
      </c>
      <c r="AI95" s="3" t="str">
        <f t="shared" si="50"/>
        <v/>
      </c>
      <c r="AJ95" s="3" t="str">
        <f t="shared" si="39"/>
        <v/>
      </c>
      <c r="AK95" s="41" t="str">
        <f t="shared" si="40"/>
        <v/>
      </c>
      <c r="AL95" s="3" t="str">
        <f t="shared" si="51"/>
        <v/>
      </c>
      <c r="AM95" s="3" t="str">
        <f t="shared" si="52"/>
        <v/>
      </c>
      <c r="AN95" s="3" t="str">
        <f t="shared" si="43"/>
        <v/>
      </c>
      <c r="AO95" s="3" t="str">
        <f t="shared" si="53"/>
        <v/>
      </c>
      <c r="AP95" s="3" t="str">
        <f t="shared" si="44"/>
        <v/>
      </c>
      <c r="AQ95" s="1"/>
      <c r="AR95" s="1" t="str">
        <f t="shared" si="41"/>
        <v>　</v>
      </c>
    </row>
    <row r="96" spans="1:44" ht="24" customHeight="1" x14ac:dyDescent="0.15">
      <c r="A96" s="23">
        <v>90</v>
      </c>
      <c r="B96" s="79"/>
      <c r="C96" s="79"/>
      <c r="D96" s="79"/>
      <c r="E96" s="79"/>
      <c r="F96" s="79"/>
      <c r="G96" s="79"/>
      <c r="H96" s="49"/>
      <c r="I96" s="80"/>
      <c r="J96" s="81"/>
      <c r="K96" s="81"/>
      <c r="L96" s="81"/>
      <c r="M96" s="82"/>
      <c r="N96" s="81"/>
      <c r="O96" s="81"/>
      <c r="P96" s="83" t="str">
        <f t="shared" si="42"/>
        <v/>
      </c>
      <c r="Q96" s="81"/>
      <c r="R96" s="80"/>
      <c r="S96" s="84" t="str">
        <f t="shared" si="45"/>
        <v/>
      </c>
      <c r="T96" s="81"/>
      <c r="U96" s="84" t="str">
        <f t="shared" si="46"/>
        <v/>
      </c>
      <c r="V96" s="62"/>
      <c r="W96" s="85"/>
      <c r="AA96" s="3" t="str">
        <f t="shared" si="37"/>
        <v/>
      </c>
      <c r="AB96" s="38" t="str">
        <f t="shared" si="47"/>
        <v/>
      </c>
      <c r="AC96" s="39" t="str">
        <f>IF($AB96="","",IF(個人種目入力!$AM96=2,VLOOKUP($AB96,'(種目・作業用)'!$A$22:$D$36,2,FALSE),VLOOKUP($AB96,'(種目・作業用)'!$A$2:$D$21,2,FALSE)))</f>
        <v/>
      </c>
      <c r="AD96" s="39" t="str">
        <f>IF($AB96="","",IF(個人種目入力!$AM96=2,VLOOKUP($AB96,'(種目・作業用)'!$A$22:$D$36,3,FALSE),VLOOKUP($AB96,'(種目・作業用)'!$A$2:$D$21,3,FALSE)))</f>
        <v/>
      </c>
      <c r="AE96" s="39" t="str">
        <f>IF($AB96="","",IF(個人種目入力!$AM96=2,VLOOKUP($AB96,'(種目・作業用)'!$A$22:$D$36,4,FALSE),VLOOKUP($AB96,'(種目・作業用)'!$A$2:$D$21,4,FALSE)))</f>
        <v/>
      </c>
      <c r="AF96" s="40" t="str">
        <f t="shared" si="48"/>
        <v/>
      </c>
      <c r="AG96" s="3" t="str">
        <f t="shared" si="49"/>
        <v xml:space="preserve"> </v>
      </c>
      <c r="AH96" s="3" t="str">
        <f t="shared" si="38"/>
        <v/>
      </c>
      <c r="AI96" s="3" t="str">
        <f t="shared" si="50"/>
        <v/>
      </c>
      <c r="AJ96" s="3" t="str">
        <f t="shared" si="39"/>
        <v/>
      </c>
      <c r="AK96" s="41" t="str">
        <f t="shared" si="40"/>
        <v/>
      </c>
      <c r="AL96" s="3" t="str">
        <f t="shared" si="51"/>
        <v/>
      </c>
      <c r="AM96" s="3" t="str">
        <f t="shared" si="52"/>
        <v/>
      </c>
      <c r="AN96" s="3" t="str">
        <f t="shared" si="43"/>
        <v/>
      </c>
      <c r="AO96" s="3" t="str">
        <f t="shared" si="53"/>
        <v/>
      </c>
      <c r="AP96" s="3" t="str">
        <f t="shared" si="44"/>
        <v/>
      </c>
      <c r="AQ96" s="1"/>
      <c r="AR96" s="1" t="str">
        <f t="shared" si="41"/>
        <v>　</v>
      </c>
    </row>
    <row r="97" spans="1:44" ht="24" customHeight="1" x14ac:dyDescent="0.15">
      <c r="A97" s="23">
        <v>91</v>
      </c>
      <c r="B97" s="79"/>
      <c r="C97" s="79"/>
      <c r="D97" s="79"/>
      <c r="E97" s="79"/>
      <c r="F97" s="79"/>
      <c r="G97" s="79"/>
      <c r="H97" s="49"/>
      <c r="I97" s="80"/>
      <c r="J97" s="81"/>
      <c r="K97" s="81"/>
      <c r="L97" s="81"/>
      <c r="M97" s="82"/>
      <c r="N97" s="81"/>
      <c r="O97" s="81"/>
      <c r="P97" s="83" t="str">
        <f t="shared" si="42"/>
        <v/>
      </c>
      <c r="Q97" s="81"/>
      <c r="R97" s="80"/>
      <c r="S97" s="84" t="str">
        <f t="shared" si="45"/>
        <v/>
      </c>
      <c r="T97" s="81"/>
      <c r="U97" s="84" t="str">
        <f t="shared" si="46"/>
        <v/>
      </c>
      <c r="V97" s="62"/>
      <c r="W97" s="85"/>
      <c r="AA97" s="3" t="str">
        <f t="shared" si="37"/>
        <v/>
      </c>
      <c r="AB97" s="38" t="str">
        <f t="shared" si="47"/>
        <v/>
      </c>
      <c r="AC97" s="39" t="str">
        <f>IF($AB97="","",IF(個人種目入力!$AM97=2,VLOOKUP($AB97,'(種目・作業用)'!$A$22:$D$36,2,FALSE),VLOOKUP($AB97,'(種目・作業用)'!$A$2:$D$21,2,FALSE)))</f>
        <v/>
      </c>
      <c r="AD97" s="39" t="str">
        <f>IF($AB97="","",IF(個人種目入力!$AM97=2,VLOOKUP($AB97,'(種目・作業用)'!$A$22:$D$36,3,FALSE),VLOOKUP($AB97,'(種目・作業用)'!$A$2:$D$21,3,FALSE)))</f>
        <v/>
      </c>
      <c r="AE97" s="39" t="str">
        <f>IF($AB97="","",IF(個人種目入力!$AM97=2,VLOOKUP($AB97,'(種目・作業用)'!$A$22:$D$36,4,FALSE),VLOOKUP($AB97,'(種目・作業用)'!$A$2:$D$21,4,FALSE)))</f>
        <v/>
      </c>
      <c r="AF97" s="40" t="str">
        <f t="shared" si="48"/>
        <v/>
      </c>
      <c r="AG97" s="3" t="str">
        <f t="shared" si="49"/>
        <v xml:space="preserve"> </v>
      </c>
      <c r="AH97" s="3" t="str">
        <f t="shared" si="38"/>
        <v/>
      </c>
      <c r="AI97" s="3" t="str">
        <f t="shared" si="50"/>
        <v/>
      </c>
      <c r="AJ97" s="3" t="str">
        <f t="shared" si="39"/>
        <v/>
      </c>
      <c r="AK97" s="41" t="str">
        <f t="shared" si="40"/>
        <v/>
      </c>
      <c r="AL97" s="3" t="str">
        <f t="shared" si="51"/>
        <v/>
      </c>
      <c r="AM97" s="3" t="str">
        <f t="shared" si="52"/>
        <v/>
      </c>
      <c r="AN97" s="3" t="str">
        <f t="shared" si="43"/>
        <v/>
      </c>
      <c r="AO97" s="3" t="str">
        <f t="shared" si="53"/>
        <v/>
      </c>
      <c r="AP97" s="3" t="str">
        <f t="shared" si="44"/>
        <v/>
      </c>
      <c r="AQ97" s="1"/>
      <c r="AR97" s="1" t="str">
        <f t="shared" si="41"/>
        <v>　</v>
      </c>
    </row>
    <row r="98" spans="1:44" ht="24" customHeight="1" x14ac:dyDescent="0.15">
      <c r="A98" s="23">
        <v>92</v>
      </c>
      <c r="B98" s="79"/>
      <c r="C98" s="79"/>
      <c r="D98" s="79"/>
      <c r="E98" s="79"/>
      <c r="F98" s="79"/>
      <c r="G98" s="79"/>
      <c r="H98" s="49"/>
      <c r="I98" s="80"/>
      <c r="J98" s="81"/>
      <c r="K98" s="81"/>
      <c r="L98" s="81"/>
      <c r="M98" s="82"/>
      <c r="N98" s="81"/>
      <c r="O98" s="81"/>
      <c r="P98" s="83" t="str">
        <f t="shared" si="42"/>
        <v/>
      </c>
      <c r="Q98" s="81"/>
      <c r="R98" s="80"/>
      <c r="S98" s="84" t="str">
        <f t="shared" si="45"/>
        <v/>
      </c>
      <c r="T98" s="81"/>
      <c r="U98" s="84" t="str">
        <f t="shared" si="46"/>
        <v/>
      </c>
      <c r="V98" s="62"/>
      <c r="W98" s="85"/>
      <c r="AA98" s="3" t="str">
        <f t="shared" si="37"/>
        <v/>
      </c>
      <c r="AB98" s="38" t="str">
        <f t="shared" si="47"/>
        <v/>
      </c>
      <c r="AC98" s="39" t="str">
        <f>IF($AB98="","",IF(個人種目入力!$AM98=2,VLOOKUP($AB98,'(種目・作業用)'!$A$22:$D$36,2,FALSE),VLOOKUP($AB98,'(種目・作業用)'!$A$2:$D$21,2,FALSE)))</f>
        <v/>
      </c>
      <c r="AD98" s="39" t="str">
        <f>IF($AB98="","",IF(個人種目入力!$AM98=2,VLOOKUP($AB98,'(種目・作業用)'!$A$22:$D$36,3,FALSE),VLOOKUP($AB98,'(種目・作業用)'!$A$2:$D$21,3,FALSE)))</f>
        <v/>
      </c>
      <c r="AE98" s="39" t="str">
        <f>IF($AB98="","",IF(個人種目入力!$AM98=2,VLOOKUP($AB98,'(種目・作業用)'!$A$22:$D$36,4,FALSE),VLOOKUP($AB98,'(種目・作業用)'!$A$2:$D$21,4,FALSE)))</f>
        <v/>
      </c>
      <c r="AF98" s="40" t="str">
        <f t="shared" si="48"/>
        <v/>
      </c>
      <c r="AG98" s="3" t="str">
        <f t="shared" si="49"/>
        <v xml:space="preserve"> </v>
      </c>
      <c r="AH98" s="3" t="str">
        <f t="shared" si="38"/>
        <v/>
      </c>
      <c r="AI98" s="3" t="str">
        <f t="shared" si="50"/>
        <v/>
      </c>
      <c r="AJ98" s="3" t="str">
        <f t="shared" si="39"/>
        <v/>
      </c>
      <c r="AK98" s="41" t="str">
        <f t="shared" si="40"/>
        <v/>
      </c>
      <c r="AL98" s="3" t="str">
        <f t="shared" si="51"/>
        <v/>
      </c>
      <c r="AM98" s="3" t="str">
        <f t="shared" si="52"/>
        <v/>
      </c>
      <c r="AN98" s="3" t="str">
        <f t="shared" si="43"/>
        <v/>
      </c>
      <c r="AO98" s="3" t="str">
        <f t="shared" si="53"/>
        <v/>
      </c>
      <c r="AP98" s="3" t="str">
        <f t="shared" si="44"/>
        <v/>
      </c>
      <c r="AQ98" s="1"/>
      <c r="AR98" s="1" t="str">
        <f t="shared" si="41"/>
        <v>　</v>
      </c>
    </row>
    <row r="99" spans="1:44" ht="24" customHeight="1" x14ac:dyDescent="0.15">
      <c r="A99" s="23">
        <v>93</v>
      </c>
      <c r="B99" s="79"/>
      <c r="C99" s="79"/>
      <c r="D99" s="79"/>
      <c r="E99" s="79"/>
      <c r="F99" s="79"/>
      <c r="G99" s="79"/>
      <c r="H99" s="49"/>
      <c r="I99" s="80"/>
      <c r="J99" s="81"/>
      <c r="K99" s="81"/>
      <c r="L99" s="81"/>
      <c r="M99" s="82"/>
      <c r="N99" s="81"/>
      <c r="O99" s="81"/>
      <c r="P99" s="83" t="str">
        <f t="shared" si="42"/>
        <v/>
      </c>
      <c r="Q99" s="81"/>
      <c r="R99" s="80"/>
      <c r="S99" s="84" t="str">
        <f t="shared" si="45"/>
        <v/>
      </c>
      <c r="T99" s="81"/>
      <c r="U99" s="84" t="str">
        <f t="shared" si="46"/>
        <v/>
      </c>
      <c r="V99" s="62"/>
      <c r="W99" s="85"/>
      <c r="AA99" s="3" t="str">
        <f t="shared" si="37"/>
        <v/>
      </c>
      <c r="AB99" s="38" t="str">
        <f t="shared" si="47"/>
        <v/>
      </c>
      <c r="AC99" s="39" t="str">
        <f>IF($AB99="","",IF(個人種目入力!$AM99=2,VLOOKUP($AB99,'(種目・作業用)'!$A$22:$D$36,2,FALSE),VLOOKUP($AB99,'(種目・作業用)'!$A$2:$D$21,2,FALSE)))</f>
        <v/>
      </c>
      <c r="AD99" s="39" t="str">
        <f>IF($AB99="","",IF(個人種目入力!$AM99=2,VLOOKUP($AB99,'(種目・作業用)'!$A$22:$D$36,3,FALSE),VLOOKUP($AB99,'(種目・作業用)'!$A$2:$D$21,3,FALSE)))</f>
        <v/>
      </c>
      <c r="AE99" s="39" t="str">
        <f>IF($AB99="","",IF(個人種目入力!$AM99=2,VLOOKUP($AB99,'(種目・作業用)'!$A$22:$D$36,4,FALSE),VLOOKUP($AB99,'(種目・作業用)'!$A$2:$D$21,4,FALSE)))</f>
        <v/>
      </c>
      <c r="AF99" s="40" t="str">
        <f t="shared" si="48"/>
        <v/>
      </c>
      <c r="AG99" s="3" t="str">
        <f t="shared" si="49"/>
        <v xml:space="preserve"> </v>
      </c>
      <c r="AH99" s="3" t="str">
        <f t="shared" si="38"/>
        <v/>
      </c>
      <c r="AI99" s="3" t="str">
        <f t="shared" si="50"/>
        <v/>
      </c>
      <c r="AJ99" s="3" t="str">
        <f t="shared" si="39"/>
        <v/>
      </c>
      <c r="AK99" s="41" t="str">
        <f t="shared" si="40"/>
        <v/>
      </c>
      <c r="AL99" s="3" t="str">
        <f t="shared" si="51"/>
        <v/>
      </c>
      <c r="AM99" s="3" t="str">
        <f t="shared" si="52"/>
        <v/>
      </c>
      <c r="AN99" s="3" t="str">
        <f t="shared" si="43"/>
        <v/>
      </c>
      <c r="AO99" s="3" t="str">
        <f t="shared" si="53"/>
        <v/>
      </c>
      <c r="AP99" s="3" t="str">
        <f t="shared" si="44"/>
        <v/>
      </c>
      <c r="AQ99" s="1"/>
      <c r="AR99" s="1" t="str">
        <f t="shared" si="41"/>
        <v>　</v>
      </c>
    </row>
    <row r="100" spans="1:44" ht="24" customHeight="1" x14ac:dyDescent="0.15">
      <c r="A100" s="23">
        <v>94</v>
      </c>
      <c r="B100" s="79"/>
      <c r="C100" s="79"/>
      <c r="D100" s="79"/>
      <c r="E100" s="79"/>
      <c r="F100" s="79"/>
      <c r="G100" s="79"/>
      <c r="H100" s="49"/>
      <c r="I100" s="80"/>
      <c r="J100" s="81"/>
      <c r="K100" s="81"/>
      <c r="L100" s="81"/>
      <c r="M100" s="82"/>
      <c r="N100" s="81"/>
      <c r="O100" s="81"/>
      <c r="P100" s="83" t="str">
        <f t="shared" si="42"/>
        <v/>
      </c>
      <c r="Q100" s="81"/>
      <c r="R100" s="80"/>
      <c r="S100" s="84" t="str">
        <f t="shared" si="45"/>
        <v/>
      </c>
      <c r="T100" s="81"/>
      <c r="U100" s="84" t="str">
        <f t="shared" si="46"/>
        <v/>
      </c>
      <c r="V100" s="62"/>
      <c r="W100" s="85"/>
      <c r="AA100" s="3" t="str">
        <f t="shared" si="37"/>
        <v/>
      </c>
      <c r="AB100" s="38" t="str">
        <f t="shared" si="47"/>
        <v/>
      </c>
      <c r="AC100" s="39" t="str">
        <f>IF($AB100="","",IF(個人種目入力!$AM100=2,VLOOKUP($AB100,'(種目・作業用)'!$A$22:$D$36,2,FALSE),VLOOKUP($AB100,'(種目・作業用)'!$A$2:$D$21,2,FALSE)))</f>
        <v/>
      </c>
      <c r="AD100" s="39" t="str">
        <f>IF($AB100="","",IF(個人種目入力!$AM100=2,VLOOKUP($AB100,'(種目・作業用)'!$A$22:$D$36,3,FALSE),VLOOKUP($AB100,'(種目・作業用)'!$A$2:$D$21,3,FALSE)))</f>
        <v/>
      </c>
      <c r="AE100" s="39" t="str">
        <f>IF($AB100="","",IF(個人種目入力!$AM100=2,VLOOKUP($AB100,'(種目・作業用)'!$A$22:$D$36,4,FALSE),VLOOKUP($AB100,'(種目・作業用)'!$A$2:$D$21,4,FALSE)))</f>
        <v/>
      </c>
      <c r="AF100" s="40" t="str">
        <f t="shared" si="48"/>
        <v/>
      </c>
      <c r="AG100" s="3" t="str">
        <f t="shared" si="49"/>
        <v xml:space="preserve"> </v>
      </c>
      <c r="AH100" s="3" t="str">
        <f t="shared" si="38"/>
        <v/>
      </c>
      <c r="AI100" s="3" t="str">
        <f t="shared" si="50"/>
        <v/>
      </c>
      <c r="AJ100" s="3" t="str">
        <f t="shared" si="39"/>
        <v/>
      </c>
      <c r="AK100" s="41" t="str">
        <f t="shared" si="40"/>
        <v/>
      </c>
      <c r="AL100" s="3" t="str">
        <f t="shared" si="51"/>
        <v/>
      </c>
      <c r="AM100" s="3" t="str">
        <f t="shared" si="52"/>
        <v/>
      </c>
      <c r="AN100" s="3" t="str">
        <f t="shared" si="43"/>
        <v/>
      </c>
      <c r="AO100" s="3" t="str">
        <f t="shared" si="53"/>
        <v/>
      </c>
      <c r="AP100" s="3" t="str">
        <f t="shared" si="44"/>
        <v/>
      </c>
      <c r="AQ100" s="1"/>
      <c r="AR100" s="1" t="str">
        <f t="shared" si="41"/>
        <v>　</v>
      </c>
    </row>
    <row r="101" spans="1:44" ht="24" customHeight="1" x14ac:dyDescent="0.15">
      <c r="A101" s="23">
        <v>95</v>
      </c>
      <c r="B101" s="79"/>
      <c r="C101" s="79"/>
      <c r="D101" s="79"/>
      <c r="E101" s="79"/>
      <c r="F101" s="79"/>
      <c r="G101" s="79"/>
      <c r="H101" s="49"/>
      <c r="I101" s="80"/>
      <c r="J101" s="81"/>
      <c r="K101" s="81"/>
      <c r="L101" s="81"/>
      <c r="M101" s="82"/>
      <c r="N101" s="81"/>
      <c r="O101" s="81"/>
      <c r="P101" s="83" t="str">
        <f t="shared" si="42"/>
        <v/>
      </c>
      <c r="Q101" s="81"/>
      <c r="R101" s="80"/>
      <c r="S101" s="84" t="str">
        <f t="shared" si="45"/>
        <v/>
      </c>
      <c r="T101" s="81"/>
      <c r="U101" s="84" t="str">
        <f t="shared" si="46"/>
        <v/>
      </c>
      <c r="V101" s="62"/>
      <c r="W101" s="85"/>
      <c r="AA101" s="3" t="str">
        <f t="shared" si="37"/>
        <v/>
      </c>
      <c r="AB101" s="38" t="str">
        <f t="shared" si="47"/>
        <v/>
      </c>
      <c r="AC101" s="39" t="str">
        <f>IF($AB101="","",IF(個人種目入力!$AM101=2,VLOOKUP($AB101,'(種目・作業用)'!$A$22:$D$36,2,FALSE),VLOOKUP($AB101,'(種目・作業用)'!$A$2:$D$21,2,FALSE)))</f>
        <v/>
      </c>
      <c r="AD101" s="39" t="str">
        <f>IF($AB101="","",IF(個人種目入力!$AM101=2,VLOOKUP($AB101,'(種目・作業用)'!$A$22:$D$36,3,FALSE),VLOOKUP($AB101,'(種目・作業用)'!$A$2:$D$21,3,FALSE)))</f>
        <v/>
      </c>
      <c r="AE101" s="39" t="str">
        <f>IF($AB101="","",IF(個人種目入力!$AM101=2,VLOOKUP($AB101,'(種目・作業用)'!$A$22:$D$36,4,FALSE),VLOOKUP($AB101,'(種目・作業用)'!$A$2:$D$21,4,FALSE)))</f>
        <v/>
      </c>
      <c r="AF101" s="40" t="str">
        <f t="shared" si="48"/>
        <v/>
      </c>
      <c r="AG101" s="3" t="str">
        <f t="shared" si="49"/>
        <v xml:space="preserve"> </v>
      </c>
      <c r="AH101" s="3" t="str">
        <f t="shared" si="38"/>
        <v/>
      </c>
      <c r="AI101" s="3" t="str">
        <f t="shared" si="50"/>
        <v/>
      </c>
      <c r="AJ101" s="3" t="str">
        <f t="shared" si="39"/>
        <v/>
      </c>
      <c r="AK101" s="41" t="str">
        <f t="shared" si="40"/>
        <v/>
      </c>
      <c r="AL101" s="3" t="str">
        <f t="shared" si="51"/>
        <v/>
      </c>
      <c r="AM101" s="3" t="str">
        <f t="shared" si="52"/>
        <v/>
      </c>
      <c r="AN101" s="3" t="str">
        <f t="shared" si="43"/>
        <v/>
      </c>
      <c r="AO101" s="3" t="str">
        <f t="shared" si="53"/>
        <v/>
      </c>
      <c r="AP101" s="3" t="str">
        <f t="shared" si="44"/>
        <v/>
      </c>
      <c r="AQ101" s="1"/>
      <c r="AR101" s="1" t="str">
        <f t="shared" si="41"/>
        <v>　</v>
      </c>
    </row>
    <row r="102" spans="1:44" ht="24" customHeight="1" x14ac:dyDescent="0.15">
      <c r="A102" s="23">
        <v>96</v>
      </c>
      <c r="B102" s="79"/>
      <c r="C102" s="79"/>
      <c r="D102" s="79"/>
      <c r="E102" s="79"/>
      <c r="F102" s="79"/>
      <c r="G102" s="79"/>
      <c r="H102" s="49"/>
      <c r="I102" s="80"/>
      <c r="J102" s="81"/>
      <c r="K102" s="81"/>
      <c r="L102" s="81"/>
      <c r="M102" s="82"/>
      <c r="N102" s="81"/>
      <c r="O102" s="81"/>
      <c r="P102" s="83" t="str">
        <f t="shared" si="42"/>
        <v/>
      </c>
      <c r="Q102" s="81"/>
      <c r="R102" s="80"/>
      <c r="S102" s="84" t="str">
        <f t="shared" si="45"/>
        <v/>
      </c>
      <c r="T102" s="81"/>
      <c r="U102" s="84" t="str">
        <f t="shared" si="46"/>
        <v/>
      </c>
      <c r="V102" s="62"/>
      <c r="W102" s="85"/>
      <c r="AA102" s="3" t="str">
        <f t="shared" si="37"/>
        <v/>
      </c>
      <c r="AB102" s="38" t="str">
        <f t="shared" si="47"/>
        <v/>
      </c>
      <c r="AC102" s="39" t="str">
        <f>IF($AB102="","",IF(個人種目入力!$AM102=2,VLOOKUP($AB102,'(種目・作業用)'!$A$22:$D$36,2,FALSE),VLOOKUP($AB102,'(種目・作業用)'!$A$2:$D$21,2,FALSE)))</f>
        <v/>
      </c>
      <c r="AD102" s="39" t="str">
        <f>IF($AB102="","",IF(個人種目入力!$AM102=2,VLOOKUP($AB102,'(種目・作業用)'!$A$22:$D$36,3,FALSE),VLOOKUP($AB102,'(種目・作業用)'!$A$2:$D$21,3,FALSE)))</f>
        <v/>
      </c>
      <c r="AE102" s="39" t="str">
        <f>IF($AB102="","",IF(個人種目入力!$AM102=2,VLOOKUP($AB102,'(種目・作業用)'!$A$22:$D$36,4,FALSE),VLOOKUP($AB102,'(種目・作業用)'!$A$2:$D$21,4,FALSE)))</f>
        <v/>
      </c>
      <c r="AF102" s="40" t="str">
        <f t="shared" si="48"/>
        <v/>
      </c>
      <c r="AG102" s="3" t="str">
        <f t="shared" si="49"/>
        <v xml:space="preserve"> </v>
      </c>
      <c r="AH102" s="3" t="str">
        <f t="shared" si="38"/>
        <v/>
      </c>
      <c r="AI102" s="3" t="str">
        <f t="shared" si="50"/>
        <v/>
      </c>
      <c r="AJ102" s="3" t="str">
        <f t="shared" si="39"/>
        <v/>
      </c>
      <c r="AK102" s="41" t="str">
        <f t="shared" si="40"/>
        <v/>
      </c>
      <c r="AL102" s="3" t="str">
        <f t="shared" si="51"/>
        <v/>
      </c>
      <c r="AM102" s="3" t="str">
        <f t="shared" si="52"/>
        <v/>
      </c>
      <c r="AN102" s="3" t="str">
        <f t="shared" si="43"/>
        <v/>
      </c>
      <c r="AO102" s="3" t="str">
        <f t="shared" si="53"/>
        <v/>
      </c>
      <c r="AP102" s="3" t="str">
        <f t="shared" si="44"/>
        <v/>
      </c>
      <c r="AQ102" s="1"/>
      <c r="AR102" s="1" t="str">
        <f t="shared" si="41"/>
        <v>　</v>
      </c>
    </row>
    <row r="103" spans="1:44" ht="24" customHeight="1" x14ac:dyDescent="0.15">
      <c r="A103" s="23">
        <v>97</v>
      </c>
      <c r="B103" s="79"/>
      <c r="C103" s="79"/>
      <c r="D103" s="79"/>
      <c r="E103" s="79"/>
      <c r="F103" s="79"/>
      <c r="G103" s="79"/>
      <c r="H103" s="49"/>
      <c r="I103" s="80"/>
      <c r="J103" s="81"/>
      <c r="K103" s="81"/>
      <c r="L103" s="81"/>
      <c r="M103" s="82"/>
      <c r="N103" s="81"/>
      <c r="O103" s="81"/>
      <c r="P103" s="83" t="str">
        <f t="shared" si="42"/>
        <v/>
      </c>
      <c r="Q103" s="81"/>
      <c r="R103" s="80"/>
      <c r="S103" s="84" t="str">
        <f t="shared" si="45"/>
        <v/>
      </c>
      <c r="T103" s="81"/>
      <c r="U103" s="84" t="str">
        <f t="shared" si="46"/>
        <v/>
      </c>
      <c r="V103" s="62"/>
      <c r="W103" s="85"/>
      <c r="AA103" s="3" t="str">
        <f t="shared" ref="AA103:AA131" si="54">IF(ISBLANK(B103),"",VLOOKUP(CONCATENATE($AK$4,F103),$AA$133:$AB$142,2,FALSE)+B103*100)</f>
        <v/>
      </c>
      <c r="AB103" s="38" t="str">
        <f t="shared" si="47"/>
        <v/>
      </c>
      <c r="AC103" s="39" t="str">
        <f>IF($AB103="","",IF(個人種目入力!$AM103=2,VLOOKUP($AB103,'(種目・作業用)'!$A$22:$D$36,2,FALSE),VLOOKUP($AB103,'(種目・作業用)'!$A$2:$D$21,2,FALSE)))</f>
        <v/>
      </c>
      <c r="AD103" s="39" t="str">
        <f>IF($AB103="","",IF(個人種目入力!$AM103=2,VLOOKUP($AB103,'(種目・作業用)'!$A$22:$D$36,3,FALSE),VLOOKUP($AB103,'(種目・作業用)'!$A$2:$D$21,3,FALSE)))</f>
        <v/>
      </c>
      <c r="AE103" s="39" t="str">
        <f>IF($AB103="","",IF(個人種目入力!$AM103=2,VLOOKUP($AB103,'(種目・作業用)'!$A$22:$D$36,4,FALSE),VLOOKUP($AB103,'(種目・作業用)'!$A$2:$D$21,4,FALSE)))</f>
        <v/>
      </c>
      <c r="AF103" s="40" t="str">
        <f t="shared" si="48"/>
        <v/>
      </c>
      <c r="AG103" s="3" t="str">
        <f t="shared" si="49"/>
        <v xml:space="preserve"> </v>
      </c>
      <c r="AH103" s="3" t="str">
        <f t="shared" ref="AH103:AH131" si="55">IF(ISBLANK(B103),"",B103)</f>
        <v/>
      </c>
      <c r="AI103" s="3" t="str">
        <f t="shared" si="50"/>
        <v/>
      </c>
      <c r="AJ103" s="3" t="str">
        <f t="shared" ref="AJ103:AJ131" si="56">IF(ISNUMBER(AH103),D103,"")</f>
        <v/>
      </c>
      <c r="AK103" s="41" t="str">
        <f t="shared" si="40"/>
        <v/>
      </c>
      <c r="AL103" s="3" t="str">
        <f t="shared" si="51"/>
        <v/>
      </c>
      <c r="AM103" s="3" t="str">
        <f t="shared" si="52"/>
        <v/>
      </c>
      <c r="AN103" s="3" t="str">
        <f t="shared" si="43"/>
        <v/>
      </c>
      <c r="AO103" s="3" t="str">
        <f t="shared" si="53"/>
        <v/>
      </c>
      <c r="AP103" s="3" t="str">
        <f t="shared" si="44"/>
        <v/>
      </c>
      <c r="AQ103" s="1"/>
      <c r="AR103" s="1" t="str">
        <f t="shared" ref="AR103:AR131" si="57">IF(LEN(C103)&gt;6,SUBSTITUTE(C103,"　",""),IF(LEN(C103)=6,C103,IF(LEN(C103)=5,CONCATENATE(C103,"　"),IF(LEN(C103)=4,CONCATENATE(SUBSTITUTE(C103,"　","　　"),"　"),CONCATENATE(SUBSTITUTE(C103,"　","　　　"),"　")))))</f>
        <v>　</v>
      </c>
    </row>
    <row r="104" spans="1:44" ht="24" customHeight="1" x14ac:dyDescent="0.15">
      <c r="A104" s="23">
        <v>98</v>
      </c>
      <c r="B104" s="79"/>
      <c r="C104" s="79"/>
      <c r="D104" s="79"/>
      <c r="E104" s="79"/>
      <c r="F104" s="79"/>
      <c r="G104" s="79"/>
      <c r="H104" s="49"/>
      <c r="I104" s="80"/>
      <c r="J104" s="81"/>
      <c r="K104" s="81"/>
      <c r="L104" s="81"/>
      <c r="M104" s="82"/>
      <c r="N104" s="81"/>
      <c r="O104" s="81"/>
      <c r="P104" s="83" t="str">
        <f t="shared" si="42"/>
        <v/>
      </c>
      <c r="Q104" s="81"/>
      <c r="R104" s="80"/>
      <c r="S104" s="84" t="str">
        <f t="shared" si="45"/>
        <v/>
      </c>
      <c r="T104" s="81"/>
      <c r="U104" s="84" t="str">
        <f t="shared" si="46"/>
        <v/>
      </c>
      <c r="V104" s="62"/>
      <c r="W104" s="85"/>
      <c r="AA104" s="3" t="str">
        <f t="shared" si="54"/>
        <v/>
      </c>
      <c r="AB104" s="38" t="str">
        <f t="shared" si="47"/>
        <v/>
      </c>
      <c r="AC104" s="39" t="str">
        <f>IF($AB104="","",IF(個人種目入力!$AM104=2,VLOOKUP($AB104,'(種目・作業用)'!$A$22:$D$36,2,FALSE),VLOOKUP($AB104,'(種目・作業用)'!$A$2:$D$21,2,FALSE)))</f>
        <v/>
      </c>
      <c r="AD104" s="39" t="str">
        <f>IF($AB104="","",IF(個人種目入力!$AM104=2,VLOOKUP($AB104,'(種目・作業用)'!$A$22:$D$36,3,FALSE),VLOOKUP($AB104,'(種目・作業用)'!$A$2:$D$21,3,FALSE)))</f>
        <v/>
      </c>
      <c r="AE104" s="39" t="str">
        <f>IF($AB104="","",IF(個人種目入力!$AM104=2,VLOOKUP($AB104,'(種目・作業用)'!$A$22:$D$36,4,FALSE),VLOOKUP($AB104,'(種目・作業用)'!$A$2:$D$21,4,FALSE)))</f>
        <v/>
      </c>
      <c r="AF104" s="40" t="str">
        <f t="shared" si="48"/>
        <v/>
      </c>
      <c r="AG104" s="3" t="str">
        <f t="shared" si="49"/>
        <v xml:space="preserve"> </v>
      </c>
      <c r="AH104" s="3" t="str">
        <f t="shared" si="55"/>
        <v/>
      </c>
      <c r="AI104" s="3" t="str">
        <f t="shared" si="50"/>
        <v/>
      </c>
      <c r="AJ104" s="3" t="str">
        <f t="shared" si="56"/>
        <v/>
      </c>
      <c r="AK104" s="41" t="str">
        <f t="shared" si="40"/>
        <v/>
      </c>
      <c r="AL104" s="3" t="str">
        <f t="shared" si="51"/>
        <v/>
      </c>
      <c r="AM104" s="3" t="str">
        <f t="shared" si="52"/>
        <v/>
      </c>
      <c r="AN104" s="3" t="str">
        <f t="shared" si="43"/>
        <v/>
      </c>
      <c r="AO104" s="3" t="str">
        <f t="shared" si="53"/>
        <v/>
      </c>
      <c r="AP104" s="3" t="str">
        <f t="shared" si="44"/>
        <v/>
      </c>
      <c r="AQ104" s="1"/>
      <c r="AR104" s="1" t="str">
        <f t="shared" si="57"/>
        <v>　</v>
      </c>
    </row>
    <row r="105" spans="1:44" ht="24" customHeight="1" x14ac:dyDescent="0.15">
      <c r="A105" s="23">
        <v>99</v>
      </c>
      <c r="B105" s="79"/>
      <c r="C105" s="79"/>
      <c r="D105" s="79"/>
      <c r="E105" s="79"/>
      <c r="F105" s="79"/>
      <c r="G105" s="79"/>
      <c r="H105" s="49"/>
      <c r="I105" s="80"/>
      <c r="J105" s="81"/>
      <c r="K105" s="81"/>
      <c r="L105" s="81"/>
      <c r="M105" s="82"/>
      <c r="N105" s="81"/>
      <c r="O105" s="81"/>
      <c r="P105" s="83" t="str">
        <f t="shared" si="42"/>
        <v/>
      </c>
      <c r="Q105" s="81"/>
      <c r="R105" s="80"/>
      <c r="S105" s="84" t="str">
        <f t="shared" si="45"/>
        <v/>
      </c>
      <c r="T105" s="81"/>
      <c r="U105" s="84" t="str">
        <f t="shared" si="46"/>
        <v/>
      </c>
      <c r="V105" s="62"/>
      <c r="W105" s="85"/>
      <c r="AA105" s="3" t="str">
        <f t="shared" si="54"/>
        <v/>
      </c>
      <c r="AB105" s="38" t="str">
        <f t="shared" si="47"/>
        <v/>
      </c>
      <c r="AC105" s="39" t="str">
        <f>IF($AB105="","",IF(個人種目入力!$AM105=2,VLOOKUP($AB105,'(種目・作業用)'!$A$22:$D$36,2,FALSE),VLOOKUP($AB105,'(種目・作業用)'!$A$2:$D$21,2,FALSE)))</f>
        <v/>
      </c>
      <c r="AD105" s="39" t="str">
        <f>IF($AB105="","",IF(個人種目入力!$AM105=2,VLOOKUP($AB105,'(種目・作業用)'!$A$22:$D$36,3,FALSE),VLOOKUP($AB105,'(種目・作業用)'!$A$2:$D$21,3,FALSE)))</f>
        <v/>
      </c>
      <c r="AE105" s="39" t="str">
        <f>IF($AB105="","",IF(個人種目入力!$AM105=2,VLOOKUP($AB105,'(種目・作業用)'!$A$22:$D$36,4,FALSE),VLOOKUP($AB105,'(種目・作業用)'!$A$2:$D$21,4,FALSE)))</f>
        <v/>
      </c>
      <c r="AF105" s="40" t="str">
        <f t="shared" si="48"/>
        <v/>
      </c>
      <c r="AG105" s="3" t="str">
        <f t="shared" si="49"/>
        <v xml:space="preserve"> </v>
      </c>
      <c r="AH105" s="3" t="str">
        <f t="shared" si="55"/>
        <v/>
      </c>
      <c r="AI105" s="3" t="str">
        <f t="shared" si="50"/>
        <v/>
      </c>
      <c r="AJ105" s="3" t="str">
        <f t="shared" si="56"/>
        <v/>
      </c>
      <c r="AK105" s="41" t="str">
        <f t="shared" si="40"/>
        <v/>
      </c>
      <c r="AL105" s="3" t="str">
        <f t="shared" si="51"/>
        <v/>
      </c>
      <c r="AM105" s="3" t="str">
        <f t="shared" si="52"/>
        <v/>
      </c>
      <c r="AN105" s="3" t="str">
        <f t="shared" si="43"/>
        <v/>
      </c>
      <c r="AO105" s="3" t="str">
        <f t="shared" si="53"/>
        <v/>
      </c>
      <c r="AP105" s="3" t="str">
        <f t="shared" si="44"/>
        <v/>
      </c>
      <c r="AQ105" s="1"/>
      <c r="AR105" s="1" t="str">
        <f t="shared" si="57"/>
        <v>　</v>
      </c>
    </row>
    <row r="106" spans="1:44" ht="24" customHeight="1" x14ac:dyDescent="0.15">
      <c r="A106" s="87">
        <v>100</v>
      </c>
      <c r="B106" s="79"/>
      <c r="C106" s="79"/>
      <c r="D106" s="79"/>
      <c r="E106" s="79"/>
      <c r="F106" s="79"/>
      <c r="G106" s="79"/>
      <c r="H106" s="49"/>
      <c r="I106" s="80"/>
      <c r="J106" s="81"/>
      <c r="K106" s="81"/>
      <c r="L106" s="81"/>
      <c r="M106" s="82"/>
      <c r="N106" s="81"/>
      <c r="O106" s="81"/>
      <c r="P106" s="83" t="str">
        <f t="shared" si="42"/>
        <v/>
      </c>
      <c r="Q106" s="81"/>
      <c r="R106" s="80"/>
      <c r="S106" s="84" t="str">
        <f t="shared" si="45"/>
        <v/>
      </c>
      <c r="T106" s="81"/>
      <c r="U106" s="84" t="str">
        <f t="shared" si="46"/>
        <v/>
      </c>
      <c r="V106" s="62"/>
      <c r="W106" s="85"/>
      <c r="AA106" s="3" t="str">
        <f t="shared" si="54"/>
        <v/>
      </c>
      <c r="AB106" s="38" t="str">
        <f t="shared" si="47"/>
        <v/>
      </c>
      <c r="AC106" s="39" t="str">
        <f>IF($AB106="","",IF(個人種目入力!$AM106=2,VLOOKUP($AB106,'(種目・作業用)'!$A$22:$D$36,2,FALSE),VLOOKUP($AB106,'(種目・作業用)'!$A$2:$D$21,2,FALSE)))</f>
        <v/>
      </c>
      <c r="AD106" s="39" t="str">
        <f>IF($AB106="","",IF(個人種目入力!$AM106=2,VLOOKUP($AB106,'(種目・作業用)'!$A$22:$D$36,3,FALSE),VLOOKUP($AB106,'(種目・作業用)'!$A$2:$D$21,3,FALSE)))</f>
        <v/>
      </c>
      <c r="AE106" s="39" t="str">
        <f>IF($AB106="","",IF(個人種目入力!$AM106=2,VLOOKUP($AB106,'(種目・作業用)'!$A$22:$D$36,4,FALSE),VLOOKUP($AB106,'(種目・作業用)'!$A$2:$D$21,4,FALSE)))</f>
        <v/>
      </c>
      <c r="AF106" s="40" t="str">
        <f t="shared" si="48"/>
        <v/>
      </c>
      <c r="AG106" s="3" t="str">
        <f t="shared" si="49"/>
        <v xml:space="preserve"> </v>
      </c>
      <c r="AH106" s="3" t="str">
        <f t="shared" si="55"/>
        <v/>
      </c>
      <c r="AI106" s="3" t="str">
        <f t="shared" si="50"/>
        <v/>
      </c>
      <c r="AJ106" s="3" t="str">
        <f t="shared" si="56"/>
        <v/>
      </c>
      <c r="AK106" s="41" t="str">
        <f t="shared" si="40"/>
        <v/>
      </c>
      <c r="AL106" s="3" t="str">
        <f t="shared" si="51"/>
        <v/>
      </c>
      <c r="AM106" s="3" t="str">
        <f t="shared" si="52"/>
        <v/>
      </c>
      <c r="AN106" s="3" t="str">
        <f t="shared" si="43"/>
        <v/>
      </c>
      <c r="AO106" s="3" t="str">
        <f t="shared" si="53"/>
        <v/>
      </c>
      <c r="AP106" s="3" t="str">
        <f t="shared" si="44"/>
        <v/>
      </c>
      <c r="AQ106" s="1"/>
      <c r="AR106" s="1" t="str">
        <f t="shared" si="57"/>
        <v>　</v>
      </c>
    </row>
    <row r="107" spans="1:44" ht="24" customHeight="1" x14ac:dyDescent="0.15">
      <c r="A107" s="23">
        <v>101</v>
      </c>
      <c r="B107" s="79"/>
      <c r="C107" s="79"/>
      <c r="D107" s="79"/>
      <c r="E107" s="79"/>
      <c r="F107" s="79"/>
      <c r="G107" s="79"/>
      <c r="H107" s="49"/>
      <c r="I107" s="80"/>
      <c r="J107" s="81"/>
      <c r="K107" s="81"/>
      <c r="L107" s="81"/>
      <c r="M107" s="82"/>
      <c r="N107" s="81"/>
      <c r="O107" s="81"/>
      <c r="P107" s="83" t="str">
        <f t="shared" si="42"/>
        <v/>
      </c>
      <c r="Q107" s="81"/>
      <c r="R107" s="80"/>
      <c r="S107" s="84" t="str">
        <f>IF(H107="","","月")</f>
        <v/>
      </c>
      <c r="T107" s="81"/>
      <c r="U107" s="84" t="str">
        <f>IF(H107="","","日")</f>
        <v/>
      </c>
      <c r="V107" s="62"/>
      <c r="W107" s="86"/>
      <c r="AA107" s="3" t="str">
        <f t="shared" si="54"/>
        <v/>
      </c>
      <c r="AB107" s="38" t="str">
        <f t="shared" ref="AB107:AB131" si="58">IF(ISBLANK(H107),"",H107)</f>
        <v/>
      </c>
      <c r="AC107" s="39" t="str">
        <f>IF($AB107="","",IF(個人種目入力!$AM107=2,VLOOKUP($AB107,'(種目・作業用)'!$A$22:$D$36,2,FALSE),VLOOKUP($AB107,'(種目・作業用)'!$A$2:$D$21,2,FALSE)))</f>
        <v/>
      </c>
      <c r="AD107" s="39" t="str">
        <f>IF($AB107="","",IF(個人種目入力!$AM107=2,VLOOKUP($AB107,'(種目・作業用)'!$A$22:$D$36,3,FALSE),VLOOKUP($AB107,'(種目・作業用)'!$A$2:$D$21,3,FALSE)))</f>
        <v/>
      </c>
      <c r="AE107" s="39" t="str">
        <f>IF($AB107="","",IF(個人種目入力!$AM107=2,VLOOKUP($AB107,'(種目・作業用)'!$A$22:$D$36,4,FALSE),VLOOKUP($AB107,'(種目・作業用)'!$A$2:$D$21,4,FALSE)))</f>
        <v/>
      </c>
      <c r="AF107" s="40" t="str">
        <f t="shared" ref="AF107:AF131" si="59">IF(ISNUMBER(AA107),IF(LEN(I107)=2,CONCATENATE("0",I107,K107,M107),IF(LEN(I107)=1,CONCATENATE("00",I107,K107,M107),CONCATENATE("000",K107,M107))),"")</f>
        <v/>
      </c>
      <c r="AG107" s="3" t="str">
        <f t="shared" ref="AG107:AG131" si="60">IF(AF107="000",AE107,CONCATENATE(AE107," ",AF107))</f>
        <v xml:space="preserve"> </v>
      </c>
      <c r="AH107" s="3" t="str">
        <f t="shared" si="55"/>
        <v/>
      </c>
      <c r="AI107" s="3" t="str">
        <f t="shared" ref="AI107:AI131" si="61">IF(ISNUMBER(AH107),IF(ISBLANK(E107),AR107,CONCATENATE(AR107,"(",E107,")")),"")</f>
        <v/>
      </c>
      <c r="AJ107" s="3" t="str">
        <f t="shared" si="56"/>
        <v/>
      </c>
      <c r="AK107" s="41" t="str">
        <f t="shared" si="40"/>
        <v/>
      </c>
      <c r="AL107" s="3" t="str">
        <f t="shared" ref="AL107:AL131" si="62">IF(ISNUMBER(AH107),$AL$4,"")</f>
        <v/>
      </c>
      <c r="AM107" s="3" t="str">
        <f t="shared" ref="AM107:AM131" si="63">IF(ISBLANK(F107),"",IF(F107="男",1,2))</f>
        <v/>
      </c>
      <c r="AN107" s="3" t="str">
        <f t="shared" si="43"/>
        <v/>
      </c>
      <c r="AO107" s="3" t="str">
        <f t="shared" ref="AO107:AO131" si="64">IF(ISNUMBER(AH107),$AJ$4,"")</f>
        <v/>
      </c>
      <c r="AP107" s="3" t="str">
        <f t="shared" si="44"/>
        <v/>
      </c>
      <c r="AQ107" s="1"/>
      <c r="AR107" s="1" t="str">
        <f t="shared" si="57"/>
        <v>　</v>
      </c>
    </row>
    <row r="108" spans="1:44" ht="24" customHeight="1" x14ac:dyDescent="0.15">
      <c r="A108" s="23">
        <v>102</v>
      </c>
      <c r="B108" s="79"/>
      <c r="C108" s="79"/>
      <c r="D108" s="79"/>
      <c r="E108" s="79"/>
      <c r="F108" s="79"/>
      <c r="G108" s="79"/>
      <c r="H108" s="49"/>
      <c r="I108" s="80"/>
      <c r="J108" s="81"/>
      <c r="K108" s="81"/>
      <c r="L108" s="81"/>
      <c r="M108" s="82"/>
      <c r="N108" s="81"/>
      <c r="O108" s="81"/>
      <c r="P108" s="83" t="str">
        <f t="shared" si="42"/>
        <v/>
      </c>
      <c r="Q108" s="81"/>
      <c r="R108" s="80"/>
      <c r="S108" s="84" t="str">
        <f>IF(H108="","","月")</f>
        <v/>
      </c>
      <c r="T108" s="81"/>
      <c r="U108" s="84" t="str">
        <f>IF(H108="","","日")</f>
        <v/>
      </c>
      <c r="V108" s="62"/>
      <c r="W108" s="85"/>
      <c r="AA108" s="3" t="str">
        <f t="shared" si="54"/>
        <v/>
      </c>
      <c r="AB108" s="38" t="str">
        <f t="shared" si="58"/>
        <v/>
      </c>
      <c r="AC108" s="39" t="str">
        <f>IF($AB108="","",IF(個人種目入力!$AM108=2,VLOOKUP($AB108,'(種目・作業用)'!$A$22:$D$36,2,FALSE),VLOOKUP($AB108,'(種目・作業用)'!$A$2:$D$21,2,FALSE)))</f>
        <v/>
      </c>
      <c r="AD108" s="39" t="str">
        <f>IF($AB108="","",IF(個人種目入力!$AM108=2,VLOOKUP($AB108,'(種目・作業用)'!$A$22:$D$36,3,FALSE),VLOOKUP($AB108,'(種目・作業用)'!$A$2:$D$21,3,FALSE)))</f>
        <v/>
      </c>
      <c r="AE108" s="39" t="str">
        <f>IF($AB108="","",IF(個人種目入力!$AM108=2,VLOOKUP($AB108,'(種目・作業用)'!$A$22:$D$36,4,FALSE),VLOOKUP($AB108,'(種目・作業用)'!$A$2:$D$21,4,FALSE)))</f>
        <v/>
      </c>
      <c r="AF108" s="40" t="str">
        <f t="shared" si="59"/>
        <v/>
      </c>
      <c r="AG108" s="3" t="str">
        <f t="shared" si="60"/>
        <v xml:space="preserve"> </v>
      </c>
      <c r="AH108" s="3" t="str">
        <f t="shared" si="55"/>
        <v/>
      </c>
      <c r="AI108" s="3" t="str">
        <f t="shared" si="61"/>
        <v/>
      </c>
      <c r="AJ108" s="3" t="str">
        <f t="shared" si="56"/>
        <v/>
      </c>
      <c r="AK108" s="41" t="str">
        <f t="shared" si="40"/>
        <v/>
      </c>
      <c r="AL108" s="3" t="str">
        <f t="shared" si="62"/>
        <v/>
      </c>
      <c r="AM108" s="3" t="str">
        <f t="shared" si="63"/>
        <v/>
      </c>
      <c r="AN108" s="3" t="str">
        <f t="shared" si="43"/>
        <v/>
      </c>
      <c r="AO108" s="3" t="str">
        <f t="shared" si="64"/>
        <v/>
      </c>
      <c r="AP108" s="3" t="str">
        <f t="shared" si="44"/>
        <v/>
      </c>
      <c r="AQ108" s="1"/>
      <c r="AR108" s="1" t="str">
        <f t="shared" si="57"/>
        <v>　</v>
      </c>
    </row>
    <row r="109" spans="1:44" ht="24" customHeight="1" x14ac:dyDescent="0.15">
      <c r="A109" s="23">
        <v>103</v>
      </c>
      <c r="B109" s="79"/>
      <c r="C109" s="79"/>
      <c r="D109" s="79"/>
      <c r="E109" s="79"/>
      <c r="F109" s="79"/>
      <c r="G109" s="79"/>
      <c r="H109" s="49"/>
      <c r="I109" s="80"/>
      <c r="J109" s="81"/>
      <c r="K109" s="81"/>
      <c r="L109" s="81"/>
      <c r="M109" s="82"/>
      <c r="N109" s="81"/>
      <c r="O109" s="81"/>
      <c r="P109" s="83" t="str">
        <f t="shared" si="42"/>
        <v/>
      </c>
      <c r="Q109" s="81"/>
      <c r="R109" s="80"/>
      <c r="S109" s="84" t="str">
        <f>IF(H109="","","月")</f>
        <v/>
      </c>
      <c r="T109" s="81"/>
      <c r="U109" s="84" t="str">
        <f>IF(H109="","","日")</f>
        <v/>
      </c>
      <c r="V109" s="62"/>
      <c r="W109" s="85"/>
      <c r="AA109" s="3" t="str">
        <f t="shared" si="54"/>
        <v/>
      </c>
      <c r="AB109" s="38" t="str">
        <f t="shared" si="58"/>
        <v/>
      </c>
      <c r="AC109" s="39" t="str">
        <f>IF($AB109="","",IF(個人種目入力!$AM109=2,VLOOKUP($AB109,'(種目・作業用)'!$A$22:$D$36,2,FALSE),VLOOKUP($AB109,'(種目・作業用)'!$A$2:$D$21,2,FALSE)))</f>
        <v/>
      </c>
      <c r="AD109" s="39" t="str">
        <f>IF($AB109="","",IF(個人種目入力!$AM109=2,VLOOKUP($AB109,'(種目・作業用)'!$A$22:$D$36,3,FALSE),VLOOKUP($AB109,'(種目・作業用)'!$A$2:$D$21,3,FALSE)))</f>
        <v/>
      </c>
      <c r="AE109" s="39" t="str">
        <f>IF($AB109="","",IF(個人種目入力!$AM109=2,VLOOKUP($AB109,'(種目・作業用)'!$A$22:$D$36,4,FALSE),VLOOKUP($AB109,'(種目・作業用)'!$A$2:$D$21,4,FALSE)))</f>
        <v/>
      </c>
      <c r="AF109" s="40" t="str">
        <f t="shared" si="59"/>
        <v/>
      </c>
      <c r="AG109" s="3" t="str">
        <f t="shared" si="60"/>
        <v xml:space="preserve"> </v>
      </c>
      <c r="AH109" s="3" t="str">
        <f t="shared" si="55"/>
        <v/>
      </c>
      <c r="AI109" s="3" t="str">
        <f t="shared" si="61"/>
        <v/>
      </c>
      <c r="AJ109" s="3" t="str">
        <f t="shared" si="56"/>
        <v/>
      </c>
      <c r="AK109" s="41" t="str">
        <f t="shared" si="40"/>
        <v/>
      </c>
      <c r="AL109" s="3" t="str">
        <f t="shared" si="62"/>
        <v/>
      </c>
      <c r="AM109" s="3" t="str">
        <f t="shared" si="63"/>
        <v/>
      </c>
      <c r="AN109" s="3" t="str">
        <f t="shared" si="43"/>
        <v/>
      </c>
      <c r="AO109" s="3" t="str">
        <f t="shared" si="64"/>
        <v/>
      </c>
      <c r="AP109" s="3" t="str">
        <f t="shared" si="44"/>
        <v/>
      </c>
      <c r="AQ109" s="1"/>
      <c r="AR109" s="1" t="str">
        <f t="shared" si="57"/>
        <v>　</v>
      </c>
    </row>
    <row r="110" spans="1:44" ht="24" customHeight="1" x14ac:dyDescent="0.15">
      <c r="A110" s="23">
        <v>104</v>
      </c>
      <c r="B110" s="79"/>
      <c r="C110" s="79"/>
      <c r="D110" s="79"/>
      <c r="E110" s="79"/>
      <c r="F110" s="79"/>
      <c r="G110" s="79"/>
      <c r="H110" s="49"/>
      <c r="I110" s="80"/>
      <c r="J110" s="81"/>
      <c r="K110" s="81"/>
      <c r="L110" s="81"/>
      <c r="M110" s="82"/>
      <c r="N110" s="81"/>
      <c r="O110" s="81"/>
      <c r="P110" s="83" t="str">
        <f t="shared" si="42"/>
        <v/>
      </c>
      <c r="Q110" s="81"/>
      <c r="R110" s="80"/>
      <c r="S110" s="84" t="str">
        <f t="shared" ref="S110:S130" si="65">IF(H110="","","月")</f>
        <v/>
      </c>
      <c r="T110" s="81"/>
      <c r="U110" s="84" t="str">
        <f t="shared" ref="U110:U130" si="66">IF(H110="","","日")</f>
        <v/>
      </c>
      <c r="V110" s="62"/>
      <c r="W110" s="85"/>
      <c r="AA110" s="3" t="str">
        <f t="shared" si="54"/>
        <v/>
      </c>
      <c r="AB110" s="38" t="str">
        <f t="shared" si="58"/>
        <v/>
      </c>
      <c r="AC110" s="39" t="str">
        <f>IF($AB110="","",IF(個人種目入力!$AM110=2,VLOOKUP($AB110,'(種目・作業用)'!$A$22:$D$36,2,FALSE),VLOOKUP($AB110,'(種目・作業用)'!$A$2:$D$21,2,FALSE)))</f>
        <v/>
      </c>
      <c r="AD110" s="39" t="str">
        <f>IF($AB110="","",IF(個人種目入力!$AM110=2,VLOOKUP($AB110,'(種目・作業用)'!$A$22:$D$36,3,FALSE),VLOOKUP($AB110,'(種目・作業用)'!$A$2:$D$21,3,FALSE)))</f>
        <v/>
      </c>
      <c r="AE110" s="39" t="str">
        <f>IF($AB110="","",IF(個人種目入力!$AM110=2,VLOOKUP($AB110,'(種目・作業用)'!$A$22:$D$36,4,FALSE),VLOOKUP($AB110,'(種目・作業用)'!$A$2:$D$21,4,FALSE)))</f>
        <v/>
      </c>
      <c r="AF110" s="40" t="str">
        <f t="shared" si="59"/>
        <v/>
      </c>
      <c r="AG110" s="3" t="str">
        <f t="shared" si="60"/>
        <v xml:space="preserve"> </v>
      </c>
      <c r="AH110" s="3" t="str">
        <f t="shared" si="55"/>
        <v/>
      </c>
      <c r="AI110" s="3" t="str">
        <f t="shared" si="61"/>
        <v/>
      </c>
      <c r="AJ110" s="3" t="str">
        <f t="shared" si="56"/>
        <v/>
      </c>
      <c r="AK110" s="41" t="str">
        <f t="shared" si="40"/>
        <v/>
      </c>
      <c r="AL110" s="3" t="str">
        <f t="shared" si="62"/>
        <v/>
      </c>
      <c r="AM110" s="3" t="str">
        <f t="shared" si="63"/>
        <v/>
      </c>
      <c r="AN110" s="3" t="str">
        <f t="shared" si="43"/>
        <v/>
      </c>
      <c r="AO110" s="3" t="str">
        <f t="shared" si="64"/>
        <v/>
      </c>
      <c r="AP110" s="3" t="str">
        <f t="shared" si="44"/>
        <v/>
      </c>
      <c r="AQ110" s="1"/>
      <c r="AR110" s="1" t="str">
        <f t="shared" si="57"/>
        <v>　</v>
      </c>
    </row>
    <row r="111" spans="1:44" ht="24" customHeight="1" x14ac:dyDescent="0.15">
      <c r="A111" s="23">
        <v>105</v>
      </c>
      <c r="B111" s="79"/>
      <c r="C111" s="79"/>
      <c r="D111" s="79"/>
      <c r="E111" s="79"/>
      <c r="F111" s="79"/>
      <c r="G111" s="79"/>
      <c r="H111" s="49"/>
      <c r="I111" s="80"/>
      <c r="J111" s="81"/>
      <c r="K111" s="81"/>
      <c r="L111" s="81"/>
      <c r="M111" s="82"/>
      <c r="N111" s="81"/>
      <c r="O111" s="81"/>
      <c r="P111" s="83" t="str">
        <f t="shared" si="42"/>
        <v/>
      </c>
      <c r="Q111" s="81"/>
      <c r="R111" s="80"/>
      <c r="S111" s="84" t="str">
        <f t="shared" si="65"/>
        <v/>
      </c>
      <c r="T111" s="81"/>
      <c r="U111" s="84" t="str">
        <f t="shared" si="66"/>
        <v/>
      </c>
      <c r="V111" s="62"/>
      <c r="W111" s="85"/>
      <c r="AA111" s="3" t="str">
        <f t="shared" si="54"/>
        <v/>
      </c>
      <c r="AB111" s="38" t="str">
        <f t="shared" si="58"/>
        <v/>
      </c>
      <c r="AC111" s="39" t="str">
        <f>IF($AB111="","",IF(個人種目入力!$AM111=2,VLOOKUP($AB111,'(種目・作業用)'!$A$22:$D$36,2,FALSE),VLOOKUP($AB111,'(種目・作業用)'!$A$2:$D$21,2,FALSE)))</f>
        <v/>
      </c>
      <c r="AD111" s="39" t="str">
        <f>IF($AB111="","",IF(個人種目入力!$AM111=2,VLOOKUP($AB111,'(種目・作業用)'!$A$22:$D$36,3,FALSE),VLOOKUP($AB111,'(種目・作業用)'!$A$2:$D$21,3,FALSE)))</f>
        <v/>
      </c>
      <c r="AE111" s="39" t="str">
        <f>IF($AB111="","",IF(個人種目入力!$AM111=2,VLOOKUP($AB111,'(種目・作業用)'!$A$22:$D$36,4,FALSE),VLOOKUP($AB111,'(種目・作業用)'!$A$2:$D$21,4,FALSE)))</f>
        <v/>
      </c>
      <c r="AF111" s="40" t="str">
        <f t="shared" si="59"/>
        <v/>
      </c>
      <c r="AG111" s="3" t="str">
        <f t="shared" si="60"/>
        <v xml:space="preserve"> </v>
      </c>
      <c r="AH111" s="3" t="str">
        <f t="shared" si="55"/>
        <v/>
      </c>
      <c r="AI111" s="3" t="str">
        <f t="shared" si="61"/>
        <v/>
      </c>
      <c r="AJ111" s="3" t="str">
        <f t="shared" si="56"/>
        <v/>
      </c>
      <c r="AK111" s="41" t="str">
        <f t="shared" si="40"/>
        <v/>
      </c>
      <c r="AL111" s="3" t="str">
        <f t="shared" si="62"/>
        <v/>
      </c>
      <c r="AM111" s="3" t="str">
        <f t="shared" si="63"/>
        <v/>
      </c>
      <c r="AN111" s="3" t="str">
        <f t="shared" si="43"/>
        <v/>
      </c>
      <c r="AO111" s="3" t="str">
        <f t="shared" si="64"/>
        <v/>
      </c>
      <c r="AP111" s="3" t="str">
        <f t="shared" si="44"/>
        <v/>
      </c>
      <c r="AQ111" s="1"/>
      <c r="AR111" s="1" t="str">
        <f t="shared" si="57"/>
        <v>　</v>
      </c>
    </row>
    <row r="112" spans="1:44" ht="24" customHeight="1" x14ac:dyDescent="0.15">
      <c r="A112" s="23">
        <v>106</v>
      </c>
      <c r="B112" s="79"/>
      <c r="C112" s="79"/>
      <c r="D112" s="79"/>
      <c r="E112" s="79"/>
      <c r="F112" s="79"/>
      <c r="G112" s="79"/>
      <c r="H112" s="49"/>
      <c r="I112" s="80"/>
      <c r="J112" s="81"/>
      <c r="K112" s="81"/>
      <c r="L112" s="81"/>
      <c r="M112" s="82"/>
      <c r="N112" s="81"/>
      <c r="O112" s="81"/>
      <c r="P112" s="83" t="str">
        <f t="shared" si="42"/>
        <v/>
      </c>
      <c r="Q112" s="81"/>
      <c r="R112" s="80"/>
      <c r="S112" s="84" t="str">
        <f t="shared" si="65"/>
        <v/>
      </c>
      <c r="T112" s="81"/>
      <c r="U112" s="84" t="str">
        <f t="shared" si="66"/>
        <v/>
      </c>
      <c r="V112" s="62"/>
      <c r="W112" s="85"/>
      <c r="AA112" s="3" t="str">
        <f t="shared" si="54"/>
        <v/>
      </c>
      <c r="AB112" s="38" t="str">
        <f t="shared" si="58"/>
        <v/>
      </c>
      <c r="AC112" s="39" t="str">
        <f>IF($AB112="","",IF(個人種目入力!$AM112=2,VLOOKUP($AB112,'(種目・作業用)'!$A$22:$D$36,2,FALSE),VLOOKUP($AB112,'(種目・作業用)'!$A$2:$D$21,2,FALSE)))</f>
        <v/>
      </c>
      <c r="AD112" s="39" t="str">
        <f>IF($AB112="","",IF(個人種目入力!$AM112=2,VLOOKUP($AB112,'(種目・作業用)'!$A$22:$D$36,3,FALSE),VLOOKUP($AB112,'(種目・作業用)'!$A$2:$D$21,3,FALSE)))</f>
        <v/>
      </c>
      <c r="AE112" s="39" t="str">
        <f>IF($AB112="","",IF(個人種目入力!$AM112=2,VLOOKUP($AB112,'(種目・作業用)'!$A$22:$D$36,4,FALSE),VLOOKUP($AB112,'(種目・作業用)'!$A$2:$D$21,4,FALSE)))</f>
        <v/>
      </c>
      <c r="AF112" s="40" t="str">
        <f t="shared" si="59"/>
        <v/>
      </c>
      <c r="AG112" s="3" t="str">
        <f t="shared" si="60"/>
        <v xml:space="preserve"> </v>
      </c>
      <c r="AH112" s="3" t="str">
        <f t="shared" si="55"/>
        <v/>
      </c>
      <c r="AI112" s="3" t="str">
        <f t="shared" si="61"/>
        <v/>
      </c>
      <c r="AJ112" s="3" t="str">
        <f t="shared" si="56"/>
        <v/>
      </c>
      <c r="AK112" s="41" t="str">
        <f t="shared" si="40"/>
        <v/>
      </c>
      <c r="AL112" s="3" t="str">
        <f t="shared" si="62"/>
        <v/>
      </c>
      <c r="AM112" s="3" t="str">
        <f t="shared" si="63"/>
        <v/>
      </c>
      <c r="AN112" s="3" t="str">
        <f t="shared" si="43"/>
        <v/>
      </c>
      <c r="AO112" s="3" t="str">
        <f t="shared" si="64"/>
        <v/>
      </c>
      <c r="AP112" s="3" t="str">
        <f t="shared" si="44"/>
        <v/>
      </c>
      <c r="AQ112" s="1"/>
      <c r="AR112" s="1" t="str">
        <f t="shared" si="57"/>
        <v>　</v>
      </c>
    </row>
    <row r="113" spans="1:44" ht="24" customHeight="1" x14ac:dyDescent="0.15">
      <c r="A113" s="23">
        <v>107</v>
      </c>
      <c r="B113" s="79"/>
      <c r="C113" s="79"/>
      <c r="D113" s="79"/>
      <c r="E113" s="79"/>
      <c r="F113" s="79"/>
      <c r="G113" s="79"/>
      <c r="H113" s="49"/>
      <c r="I113" s="80"/>
      <c r="J113" s="81"/>
      <c r="K113" s="81"/>
      <c r="L113" s="81"/>
      <c r="M113" s="82"/>
      <c r="N113" s="81"/>
      <c r="O113" s="81"/>
      <c r="P113" s="83" t="str">
        <f t="shared" si="42"/>
        <v/>
      </c>
      <c r="Q113" s="81"/>
      <c r="R113" s="80"/>
      <c r="S113" s="84" t="str">
        <f t="shared" si="65"/>
        <v/>
      </c>
      <c r="T113" s="81"/>
      <c r="U113" s="84" t="str">
        <f t="shared" si="66"/>
        <v/>
      </c>
      <c r="V113" s="62"/>
      <c r="W113" s="85"/>
      <c r="AA113" s="3" t="str">
        <f t="shared" si="54"/>
        <v/>
      </c>
      <c r="AB113" s="38" t="str">
        <f t="shared" si="58"/>
        <v/>
      </c>
      <c r="AC113" s="39" t="str">
        <f>IF($AB113="","",IF(個人種目入力!$AM113=2,VLOOKUP($AB113,'(種目・作業用)'!$A$22:$D$36,2,FALSE),VLOOKUP($AB113,'(種目・作業用)'!$A$2:$D$21,2,FALSE)))</f>
        <v/>
      </c>
      <c r="AD113" s="39" t="str">
        <f>IF($AB113="","",IF(個人種目入力!$AM113=2,VLOOKUP($AB113,'(種目・作業用)'!$A$22:$D$36,3,FALSE),VLOOKUP($AB113,'(種目・作業用)'!$A$2:$D$21,3,FALSE)))</f>
        <v/>
      </c>
      <c r="AE113" s="39" t="str">
        <f>IF($AB113="","",IF(個人種目入力!$AM113=2,VLOOKUP($AB113,'(種目・作業用)'!$A$22:$D$36,4,FALSE),VLOOKUP($AB113,'(種目・作業用)'!$A$2:$D$21,4,FALSE)))</f>
        <v/>
      </c>
      <c r="AF113" s="40" t="str">
        <f t="shared" si="59"/>
        <v/>
      </c>
      <c r="AG113" s="3" t="str">
        <f t="shared" si="60"/>
        <v xml:space="preserve"> </v>
      </c>
      <c r="AH113" s="3" t="str">
        <f t="shared" si="55"/>
        <v/>
      </c>
      <c r="AI113" s="3" t="str">
        <f t="shared" si="61"/>
        <v/>
      </c>
      <c r="AJ113" s="3" t="str">
        <f t="shared" si="56"/>
        <v/>
      </c>
      <c r="AK113" s="41" t="str">
        <f t="shared" si="40"/>
        <v/>
      </c>
      <c r="AL113" s="3" t="str">
        <f t="shared" si="62"/>
        <v/>
      </c>
      <c r="AM113" s="3" t="str">
        <f t="shared" si="63"/>
        <v/>
      </c>
      <c r="AN113" s="3" t="str">
        <f t="shared" si="43"/>
        <v/>
      </c>
      <c r="AO113" s="3" t="str">
        <f t="shared" si="64"/>
        <v/>
      </c>
      <c r="AP113" s="3" t="str">
        <f t="shared" si="44"/>
        <v/>
      </c>
      <c r="AQ113" s="1"/>
      <c r="AR113" s="1" t="str">
        <f t="shared" si="57"/>
        <v>　</v>
      </c>
    </row>
    <row r="114" spans="1:44" ht="24" customHeight="1" x14ac:dyDescent="0.15">
      <c r="A114" s="23">
        <v>108</v>
      </c>
      <c r="B114" s="79"/>
      <c r="C114" s="79"/>
      <c r="D114" s="79"/>
      <c r="E114" s="79"/>
      <c r="F114" s="79"/>
      <c r="G114" s="79"/>
      <c r="H114" s="49"/>
      <c r="I114" s="80"/>
      <c r="J114" s="81"/>
      <c r="K114" s="81"/>
      <c r="L114" s="81"/>
      <c r="M114" s="82"/>
      <c r="N114" s="81"/>
      <c r="O114" s="81"/>
      <c r="P114" s="83" t="str">
        <f t="shared" si="42"/>
        <v/>
      </c>
      <c r="Q114" s="81"/>
      <c r="R114" s="80"/>
      <c r="S114" s="84" t="str">
        <f t="shared" si="65"/>
        <v/>
      </c>
      <c r="T114" s="81"/>
      <c r="U114" s="84" t="str">
        <f t="shared" si="66"/>
        <v/>
      </c>
      <c r="V114" s="62"/>
      <c r="W114" s="85"/>
      <c r="AA114" s="3" t="str">
        <f t="shared" si="54"/>
        <v/>
      </c>
      <c r="AB114" s="38" t="str">
        <f t="shared" si="58"/>
        <v/>
      </c>
      <c r="AC114" s="39" t="str">
        <f>IF($AB114="","",IF(個人種目入力!$AM114=2,VLOOKUP($AB114,'(種目・作業用)'!$A$22:$D$36,2,FALSE),VLOOKUP($AB114,'(種目・作業用)'!$A$2:$D$21,2,FALSE)))</f>
        <v/>
      </c>
      <c r="AD114" s="39" t="str">
        <f>IF($AB114="","",IF(個人種目入力!$AM114=2,VLOOKUP($AB114,'(種目・作業用)'!$A$22:$D$36,3,FALSE),VLOOKUP($AB114,'(種目・作業用)'!$A$2:$D$21,3,FALSE)))</f>
        <v/>
      </c>
      <c r="AE114" s="39" t="str">
        <f>IF($AB114="","",IF(個人種目入力!$AM114=2,VLOOKUP($AB114,'(種目・作業用)'!$A$22:$D$36,4,FALSE),VLOOKUP($AB114,'(種目・作業用)'!$A$2:$D$21,4,FALSE)))</f>
        <v/>
      </c>
      <c r="AF114" s="40" t="str">
        <f t="shared" si="59"/>
        <v/>
      </c>
      <c r="AG114" s="3" t="str">
        <f t="shared" si="60"/>
        <v xml:space="preserve"> </v>
      </c>
      <c r="AH114" s="3" t="str">
        <f t="shared" si="55"/>
        <v/>
      </c>
      <c r="AI114" s="3" t="str">
        <f t="shared" si="61"/>
        <v/>
      </c>
      <c r="AJ114" s="3" t="str">
        <f t="shared" si="56"/>
        <v/>
      </c>
      <c r="AK114" s="41" t="str">
        <f t="shared" si="40"/>
        <v/>
      </c>
      <c r="AL114" s="3" t="str">
        <f t="shared" si="62"/>
        <v/>
      </c>
      <c r="AM114" s="3" t="str">
        <f t="shared" si="63"/>
        <v/>
      </c>
      <c r="AN114" s="3" t="str">
        <f t="shared" si="43"/>
        <v/>
      </c>
      <c r="AO114" s="3" t="str">
        <f t="shared" si="64"/>
        <v/>
      </c>
      <c r="AP114" s="3" t="str">
        <f t="shared" si="44"/>
        <v/>
      </c>
      <c r="AQ114" s="1"/>
      <c r="AR114" s="1" t="str">
        <f t="shared" si="57"/>
        <v>　</v>
      </c>
    </row>
    <row r="115" spans="1:44" ht="24" customHeight="1" x14ac:dyDescent="0.15">
      <c r="A115" s="23">
        <v>109</v>
      </c>
      <c r="B115" s="79"/>
      <c r="C115" s="79"/>
      <c r="D115" s="79"/>
      <c r="E115" s="79"/>
      <c r="F115" s="79"/>
      <c r="G115" s="79"/>
      <c r="H115" s="49"/>
      <c r="I115" s="80"/>
      <c r="J115" s="81"/>
      <c r="K115" s="81"/>
      <c r="L115" s="81"/>
      <c r="M115" s="82"/>
      <c r="N115" s="81"/>
      <c r="O115" s="81"/>
      <c r="P115" s="83" t="str">
        <f t="shared" si="42"/>
        <v/>
      </c>
      <c r="Q115" s="81"/>
      <c r="R115" s="80"/>
      <c r="S115" s="84" t="str">
        <f t="shared" si="65"/>
        <v/>
      </c>
      <c r="T115" s="81"/>
      <c r="U115" s="84" t="str">
        <f t="shared" si="66"/>
        <v/>
      </c>
      <c r="V115" s="62"/>
      <c r="W115" s="85"/>
      <c r="AA115" s="3" t="str">
        <f t="shared" si="54"/>
        <v/>
      </c>
      <c r="AB115" s="38" t="str">
        <f t="shared" si="58"/>
        <v/>
      </c>
      <c r="AC115" s="39" t="str">
        <f>IF($AB115="","",IF(個人種目入力!$AM115=2,VLOOKUP($AB115,'(種目・作業用)'!$A$22:$D$36,2,FALSE),VLOOKUP($AB115,'(種目・作業用)'!$A$2:$D$21,2,FALSE)))</f>
        <v/>
      </c>
      <c r="AD115" s="39" t="str">
        <f>IF($AB115="","",IF(個人種目入力!$AM115=2,VLOOKUP($AB115,'(種目・作業用)'!$A$22:$D$36,3,FALSE),VLOOKUP($AB115,'(種目・作業用)'!$A$2:$D$21,3,FALSE)))</f>
        <v/>
      </c>
      <c r="AE115" s="39" t="str">
        <f>IF($AB115="","",IF(個人種目入力!$AM115=2,VLOOKUP($AB115,'(種目・作業用)'!$A$22:$D$36,4,FALSE),VLOOKUP($AB115,'(種目・作業用)'!$A$2:$D$21,4,FALSE)))</f>
        <v/>
      </c>
      <c r="AF115" s="40" t="str">
        <f t="shared" si="59"/>
        <v/>
      </c>
      <c r="AG115" s="3" t="str">
        <f t="shared" si="60"/>
        <v xml:space="preserve"> </v>
      </c>
      <c r="AH115" s="3" t="str">
        <f t="shared" si="55"/>
        <v/>
      </c>
      <c r="AI115" s="3" t="str">
        <f t="shared" si="61"/>
        <v/>
      </c>
      <c r="AJ115" s="3" t="str">
        <f t="shared" si="56"/>
        <v/>
      </c>
      <c r="AK115" s="41" t="str">
        <f t="shared" si="40"/>
        <v/>
      </c>
      <c r="AL115" s="3" t="str">
        <f t="shared" si="62"/>
        <v/>
      </c>
      <c r="AM115" s="3" t="str">
        <f t="shared" si="63"/>
        <v/>
      </c>
      <c r="AN115" s="3" t="str">
        <f t="shared" si="43"/>
        <v/>
      </c>
      <c r="AO115" s="3" t="str">
        <f t="shared" si="64"/>
        <v/>
      </c>
      <c r="AP115" s="3" t="str">
        <f t="shared" si="44"/>
        <v/>
      </c>
      <c r="AQ115" s="1"/>
      <c r="AR115" s="1" t="str">
        <f t="shared" si="57"/>
        <v>　</v>
      </c>
    </row>
    <row r="116" spans="1:44" ht="24" customHeight="1" x14ac:dyDescent="0.15">
      <c r="A116" s="23">
        <v>110</v>
      </c>
      <c r="B116" s="79"/>
      <c r="C116" s="79"/>
      <c r="D116" s="79"/>
      <c r="E116" s="79"/>
      <c r="F116" s="79"/>
      <c r="G116" s="79"/>
      <c r="H116" s="49"/>
      <c r="I116" s="80"/>
      <c r="J116" s="81"/>
      <c r="K116" s="81"/>
      <c r="L116" s="81"/>
      <c r="M116" s="82"/>
      <c r="N116" s="81"/>
      <c r="O116" s="81"/>
      <c r="P116" s="83" t="str">
        <f t="shared" si="42"/>
        <v/>
      </c>
      <c r="Q116" s="81"/>
      <c r="R116" s="80"/>
      <c r="S116" s="84" t="str">
        <f t="shared" si="65"/>
        <v/>
      </c>
      <c r="T116" s="81"/>
      <c r="U116" s="84" t="str">
        <f t="shared" si="66"/>
        <v/>
      </c>
      <c r="V116" s="62"/>
      <c r="W116" s="85"/>
      <c r="AA116" s="3" t="str">
        <f t="shared" si="54"/>
        <v/>
      </c>
      <c r="AB116" s="38" t="str">
        <f t="shared" si="58"/>
        <v/>
      </c>
      <c r="AC116" s="39" t="str">
        <f>IF($AB116="","",IF(個人種目入力!$AM116=2,VLOOKUP($AB116,'(種目・作業用)'!$A$22:$D$36,2,FALSE),VLOOKUP($AB116,'(種目・作業用)'!$A$2:$D$21,2,FALSE)))</f>
        <v/>
      </c>
      <c r="AD116" s="39" t="str">
        <f>IF($AB116="","",IF(個人種目入力!$AM116=2,VLOOKUP($AB116,'(種目・作業用)'!$A$22:$D$36,3,FALSE),VLOOKUP($AB116,'(種目・作業用)'!$A$2:$D$21,3,FALSE)))</f>
        <v/>
      </c>
      <c r="AE116" s="39" t="str">
        <f>IF($AB116="","",IF(個人種目入力!$AM116=2,VLOOKUP($AB116,'(種目・作業用)'!$A$22:$D$36,4,FALSE),VLOOKUP($AB116,'(種目・作業用)'!$A$2:$D$21,4,FALSE)))</f>
        <v/>
      </c>
      <c r="AF116" s="40" t="str">
        <f t="shared" si="59"/>
        <v/>
      </c>
      <c r="AG116" s="3" t="str">
        <f t="shared" si="60"/>
        <v xml:space="preserve"> </v>
      </c>
      <c r="AH116" s="3" t="str">
        <f t="shared" si="55"/>
        <v/>
      </c>
      <c r="AI116" s="3" t="str">
        <f t="shared" si="61"/>
        <v/>
      </c>
      <c r="AJ116" s="3" t="str">
        <f t="shared" si="56"/>
        <v/>
      </c>
      <c r="AK116" s="41" t="str">
        <f t="shared" si="40"/>
        <v/>
      </c>
      <c r="AL116" s="3" t="str">
        <f t="shared" si="62"/>
        <v/>
      </c>
      <c r="AM116" s="3" t="str">
        <f t="shared" si="63"/>
        <v/>
      </c>
      <c r="AN116" s="3" t="str">
        <f t="shared" si="43"/>
        <v/>
      </c>
      <c r="AO116" s="3" t="str">
        <f t="shared" si="64"/>
        <v/>
      </c>
      <c r="AP116" s="3" t="str">
        <f t="shared" si="44"/>
        <v/>
      </c>
      <c r="AQ116" s="1"/>
      <c r="AR116" s="1" t="str">
        <f t="shared" si="57"/>
        <v>　</v>
      </c>
    </row>
    <row r="117" spans="1:44" ht="24" customHeight="1" x14ac:dyDescent="0.15">
      <c r="A117" s="23">
        <v>111</v>
      </c>
      <c r="B117" s="79"/>
      <c r="C117" s="79"/>
      <c r="D117" s="79"/>
      <c r="E117" s="79"/>
      <c r="F117" s="79"/>
      <c r="G117" s="79"/>
      <c r="H117" s="49"/>
      <c r="I117" s="80"/>
      <c r="J117" s="81"/>
      <c r="K117" s="81"/>
      <c r="L117" s="81"/>
      <c r="M117" s="82"/>
      <c r="N117" s="81"/>
      <c r="O117" s="81"/>
      <c r="P117" s="83" t="str">
        <f t="shared" si="42"/>
        <v/>
      </c>
      <c r="Q117" s="81"/>
      <c r="R117" s="80"/>
      <c r="S117" s="84" t="str">
        <f t="shared" si="65"/>
        <v/>
      </c>
      <c r="T117" s="81"/>
      <c r="U117" s="84" t="str">
        <f t="shared" si="66"/>
        <v/>
      </c>
      <c r="V117" s="62"/>
      <c r="W117" s="85"/>
      <c r="AA117" s="3" t="str">
        <f t="shared" si="54"/>
        <v/>
      </c>
      <c r="AB117" s="38" t="str">
        <f t="shared" si="58"/>
        <v/>
      </c>
      <c r="AC117" s="39" t="str">
        <f>IF($AB117="","",IF(個人種目入力!$AM117=2,VLOOKUP($AB117,'(種目・作業用)'!$A$22:$D$36,2,FALSE),VLOOKUP($AB117,'(種目・作業用)'!$A$2:$D$21,2,FALSE)))</f>
        <v/>
      </c>
      <c r="AD117" s="39" t="str">
        <f>IF($AB117="","",IF(個人種目入力!$AM117=2,VLOOKUP($AB117,'(種目・作業用)'!$A$22:$D$36,3,FALSE),VLOOKUP($AB117,'(種目・作業用)'!$A$2:$D$21,3,FALSE)))</f>
        <v/>
      </c>
      <c r="AE117" s="39" t="str">
        <f>IF($AB117="","",IF(個人種目入力!$AM117=2,VLOOKUP($AB117,'(種目・作業用)'!$A$22:$D$36,4,FALSE),VLOOKUP($AB117,'(種目・作業用)'!$A$2:$D$21,4,FALSE)))</f>
        <v/>
      </c>
      <c r="AF117" s="40" t="str">
        <f t="shared" si="59"/>
        <v/>
      </c>
      <c r="AG117" s="3" t="str">
        <f t="shared" si="60"/>
        <v xml:space="preserve"> </v>
      </c>
      <c r="AH117" s="3" t="str">
        <f t="shared" si="55"/>
        <v/>
      </c>
      <c r="AI117" s="3" t="str">
        <f t="shared" si="61"/>
        <v/>
      </c>
      <c r="AJ117" s="3" t="str">
        <f t="shared" si="56"/>
        <v/>
      </c>
      <c r="AK117" s="41" t="str">
        <f t="shared" si="40"/>
        <v/>
      </c>
      <c r="AL117" s="3" t="str">
        <f t="shared" si="62"/>
        <v/>
      </c>
      <c r="AM117" s="3" t="str">
        <f t="shared" si="63"/>
        <v/>
      </c>
      <c r="AN117" s="3" t="str">
        <f t="shared" si="43"/>
        <v/>
      </c>
      <c r="AO117" s="3" t="str">
        <f t="shared" si="64"/>
        <v/>
      </c>
      <c r="AP117" s="3" t="str">
        <f t="shared" si="44"/>
        <v/>
      </c>
      <c r="AQ117" s="1"/>
      <c r="AR117" s="1" t="str">
        <f t="shared" si="57"/>
        <v>　</v>
      </c>
    </row>
    <row r="118" spans="1:44" ht="24" customHeight="1" x14ac:dyDescent="0.15">
      <c r="A118" s="23">
        <v>112</v>
      </c>
      <c r="B118" s="79"/>
      <c r="C118" s="79"/>
      <c r="D118" s="79"/>
      <c r="E118" s="79"/>
      <c r="F118" s="79"/>
      <c r="G118" s="79"/>
      <c r="H118" s="49"/>
      <c r="I118" s="80"/>
      <c r="J118" s="81"/>
      <c r="K118" s="81"/>
      <c r="L118" s="81"/>
      <c r="M118" s="82"/>
      <c r="N118" s="81"/>
      <c r="O118" s="81"/>
      <c r="P118" s="83" t="str">
        <f t="shared" si="42"/>
        <v/>
      </c>
      <c r="Q118" s="81"/>
      <c r="R118" s="80"/>
      <c r="S118" s="84" t="str">
        <f t="shared" si="65"/>
        <v/>
      </c>
      <c r="T118" s="81"/>
      <c r="U118" s="84" t="str">
        <f t="shared" si="66"/>
        <v/>
      </c>
      <c r="V118" s="62"/>
      <c r="W118" s="85"/>
      <c r="AA118" s="3" t="str">
        <f t="shared" si="54"/>
        <v/>
      </c>
      <c r="AB118" s="38" t="str">
        <f t="shared" si="58"/>
        <v/>
      </c>
      <c r="AC118" s="39" t="str">
        <f>IF($AB118="","",IF(個人種目入力!$AM118=2,VLOOKUP($AB118,'(種目・作業用)'!$A$22:$D$36,2,FALSE),VLOOKUP($AB118,'(種目・作業用)'!$A$2:$D$21,2,FALSE)))</f>
        <v/>
      </c>
      <c r="AD118" s="39" t="str">
        <f>IF($AB118="","",IF(個人種目入力!$AM118=2,VLOOKUP($AB118,'(種目・作業用)'!$A$22:$D$36,3,FALSE),VLOOKUP($AB118,'(種目・作業用)'!$A$2:$D$21,3,FALSE)))</f>
        <v/>
      </c>
      <c r="AE118" s="39" t="str">
        <f>IF($AB118="","",IF(個人種目入力!$AM118=2,VLOOKUP($AB118,'(種目・作業用)'!$A$22:$D$36,4,FALSE),VLOOKUP($AB118,'(種目・作業用)'!$A$2:$D$21,4,FALSE)))</f>
        <v/>
      </c>
      <c r="AF118" s="40" t="str">
        <f t="shared" si="59"/>
        <v/>
      </c>
      <c r="AG118" s="3" t="str">
        <f t="shared" si="60"/>
        <v xml:space="preserve"> </v>
      </c>
      <c r="AH118" s="3" t="str">
        <f t="shared" si="55"/>
        <v/>
      </c>
      <c r="AI118" s="3" t="str">
        <f t="shared" si="61"/>
        <v/>
      </c>
      <c r="AJ118" s="3" t="str">
        <f t="shared" si="56"/>
        <v/>
      </c>
      <c r="AK118" s="41" t="str">
        <f t="shared" si="40"/>
        <v/>
      </c>
      <c r="AL118" s="3" t="str">
        <f t="shared" si="62"/>
        <v/>
      </c>
      <c r="AM118" s="3" t="str">
        <f t="shared" si="63"/>
        <v/>
      </c>
      <c r="AN118" s="3" t="str">
        <f t="shared" si="43"/>
        <v/>
      </c>
      <c r="AO118" s="3" t="str">
        <f t="shared" si="64"/>
        <v/>
      </c>
      <c r="AP118" s="3" t="str">
        <f t="shared" si="44"/>
        <v/>
      </c>
      <c r="AQ118" s="1"/>
      <c r="AR118" s="1" t="str">
        <f t="shared" si="57"/>
        <v>　</v>
      </c>
    </row>
    <row r="119" spans="1:44" ht="24" customHeight="1" x14ac:dyDescent="0.15">
      <c r="A119" s="23">
        <v>113</v>
      </c>
      <c r="B119" s="79"/>
      <c r="C119" s="79"/>
      <c r="D119" s="79"/>
      <c r="E119" s="79"/>
      <c r="F119" s="79"/>
      <c r="G119" s="79"/>
      <c r="H119" s="49"/>
      <c r="I119" s="80"/>
      <c r="J119" s="81"/>
      <c r="K119" s="81"/>
      <c r="L119" s="81"/>
      <c r="M119" s="82"/>
      <c r="N119" s="81"/>
      <c r="O119" s="81"/>
      <c r="P119" s="83" t="str">
        <f t="shared" si="42"/>
        <v/>
      </c>
      <c r="Q119" s="81"/>
      <c r="R119" s="80"/>
      <c r="S119" s="84" t="str">
        <f t="shared" si="65"/>
        <v/>
      </c>
      <c r="T119" s="81"/>
      <c r="U119" s="84" t="str">
        <f t="shared" si="66"/>
        <v/>
      </c>
      <c r="V119" s="62"/>
      <c r="W119" s="85"/>
      <c r="AA119" s="3" t="str">
        <f t="shared" si="54"/>
        <v/>
      </c>
      <c r="AB119" s="38" t="str">
        <f t="shared" si="58"/>
        <v/>
      </c>
      <c r="AC119" s="39" t="str">
        <f>IF($AB119="","",IF(個人種目入力!$AM119=2,VLOOKUP($AB119,'(種目・作業用)'!$A$22:$D$36,2,FALSE),VLOOKUP($AB119,'(種目・作業用)'!$A$2:$D$21,2,FALSE)))</f>
        <v/>
      </c>
      <c r="AD119" s="39" t="str">
        <f>IF($AB119="","",IF(個人種目入力!$AM119=2,VLOOKUP($AB119,'(種目・作業用)'!$A$22:$D$36,3,FALSE),VLOOKUP($AB119,'(種目・作業用)'!$A$2:$D$21,3,FALSE)))</f>
        <v/>
      </c>
      <c r="AE119" s="39" t="str">
        <f>IF($AB119="","",IF(個人種目入力!$AM119=2,VLOOKUP($AB119,'(種目・作業用)'!$A$22:$D$36,4,FALSE),VLOOKUP($AB119,'(種目・作業用)'!$A$2:$D$21,4,FALSE)))</f>
        <v/>
      </c>
      <c r="AF119" s="40" t="str">
        <f t="shared" si="59"/>
        <v/>
      </c>
      <c r="AG119" s="3" t="str">
        <f t="shared" si="60"/>
        <v xml:space="preserve"> </v>
      </c>
      <c r="AH119" s="3" t="str">
        <f t="shared" si="55"/>
        <v/>
      </c>
      <c r="AI119" s="3" t="str">
        <f t="shared" si="61"/>
        <v/>
      </c>
      <c r="AJ119" s="3" t="str">
        <f t="shared" si="56"/>
        <v/>
      </c>
      <c r="AK119" s="41" t="str">
        <f t="shared" si="40"/>
        <v/>
      </c>
      <c r="AL119" s="3" t="str">
        <f t="shared" si="62"/>
        <v/>
      </c>
      <c r="AM119" s="3" t="str">
        <f t="shared" si="63"/>
        <v/>
      </c>
      <c r="AN119" s="3" t="str">
        <f t="shared" si="43"/>
        <v/>
      </c>
      <c r="AO119" s="3" t="str">
        <f t="shared" si="64"/>
        <v/>
      </c>
      <c r="AP119" s="3" t="str">
        <f t="shared" si="44"/>
        <v/>
      </c>
      <c r="AQ119" s="1"/>
      <c r="AR119" s="1" t="str">
        <f t="shared" si="57"/>
        <v>　</v>
      </c>
    </row>
    <row r="120" spans="1:44" ht="24" customHeight="1" x14ac:dyDescent="0.15">
      <c r="A120" s="23">
        <v>114</v>
      </c>
      <c r="B120" s="79"/>
      <c r="C120" s="79"/>
      <c r="D120" s="79"/>
      <c r="E120" s="79"/>
      <c r="F120" s="79"/>
      <c r="G120" s="79"/>
      <c r="H120" s="49"/>
      <c r="I120" s="80"/>
      <c r="J120" s="81"/>
      <c r="K120" s="81"/>
      <c r="L120" s="81"/>
      <c r="M120" s="82"/>
      <c r="N120" s="81"/>
      <c r="O120" s="81"/>
      <c r="P120" s="83" t="str">
        <f t="shared" si="42"/>
        <v/>
      </c>
      <c r="Q120" s="81"/>
      <c r="R120" s="80"/>
      <c r="S120" s="84" t="str">
        <f t="shared" si="65"/>
        <v/>
      </c>
      <c r="T120" s="81"/>
      <c r="U120" s="84" t="str">
        <f t="shared" si="66"/>
        <v/>
      </c>
      <c r="V120" s="62"/>
      <c r="W120" s="85"/>
      <c r="AA120" s="3" t="str">
        <f t="shared" si="54"/>
        <v/>
      </c>
      <c r="AB120" s="38" t="str">
        <f t="shared" si="58"/>
        <v/>
      </c>
      <c r="AC120" s="39" t="str">
        <f>IF($AB120="","",IF(個人種目入力!$AM120=2,VLOOKUP($AB120,'(種目・作業用)'!$A$22:$D$36,2,FALSE),VLOOKUP($AB120,'(種目・作業用)'!$A$2:$D$21,2,FALSE)))</f>
        <v/>
      </c>
      <c r="AD120" s="39" t="str">
        <f>IF($AB120="","",IF(個人種目入力!$AM120=2,VLOOKUP($AB120,'(種目・作業用)'!$A$22:$D$36,3,FALSE),VLOOKUP($AB120,'(種目・作業用)'!$A$2:$D$21,3,FALSE)))</f>
        <v/>
      </c>
      <c r="AE120" s="39" t="str">
        <f>IF($AB120="","",IF(個人種目入力!$AM120=2,VLOOKUP($AB120,'(種目・作業用)'!$A$22:$D$36,4,FALSE),VLOOKUP($AB120,'(種目・作業用)'!$A$2:$D$21,4,FALSE)))</f>
        <v/>
      </c>
      <c r="AF120" s="40" t="str">
        <f t="shared" si="59"/>
        <v/>
      </c>
      <c r="AG120" s="3" t="str">
        <f t="shared" si="60"/>
        <v xml:space="preserve"> </v>
      </c>
      <c r="AH120" s="3" t="str">
        <f t="shared" si="55"/>
        <v/>
      </c>
      <c r="AI120" s="3" t="str">
        <f t="shared" si="61"/>
        <v/>
      </c>
      <c r="AJ120" s="3" t="str">
        <f t="shared" si="56"/>
        <v/>
      </c>
      <c r="AK120" s="41" t="str">
        <f t="shared" si="40"/>
        <v/>
      </c>
      <c r="AL120" s="3" t="str">
        <f t="shared" si="62"/>
        <v/>
      </c>
      <c r="AM120" s="3" t="str">
        <f t="shared" si="63"/>
        <v/>
      </c>
      <c r="AN120" s="3" t="str">
        <f t="shared" si="43"/>
        <v/>
      </c>
      <c r="AO120" s="3" t="str">
        <f t="shared" si="64"/>
        <v/>
      </c>
      <c r="AP120" s="3" t="str">
        <f t="shared" si="44"/>
        <v/>
      </c>
      <c r="AQ120" s="1"/>
      <c r="AR120" s="1" t="str">
        <f t="shared" si="57"/>
        <v>　</v>
      </c>
    </row>
    <row r="121" spans="1:44" ht="24" customHeight="1" x14ac:dyDescent="0.15">
      <c r="A121" s="23">
        <v>115</v>
      </c>
      <c r="B121" s="79"/>
      <c r="C121" s="79"/>
      <c r="D121" s="79"/>
      <c r="E121" s="79"/>
      <c r="F121" s="79"/>
      <c r="G121" s="79"/>
      <c r="H121" s="49"/>
      <c r="I121" s="80"/>
      <c r="J121" s="81"/>
      <c r="K121" s="81"/>
      <c r="L121" s="81"/>
      <c r="M121" s="82"/>
      <c r="N121" s="81"/>
      <c r="O121" s="81"/>
      <c r="P121" s="83" t="str">
        <f t="shared" si="42"/>
        <v/>
      </c>
      <c r="Q121" s="81"/>
      <c r="R121" s="80"/>
      <c r="S121" s="84" t="str">
        <f t="shared" si="65"/>
        <v/>
      </c>
      <c r="T121" s="81"/>
      <c r="U121" s="84" t="str">
        <f t="shared" si="66"/>
        <v/>
      </c>
      <c r="V121" s="62"/>
      <c r="W121" s="85"/>
      <c r="AA121" s="3" t="str">
        <f t="shared" si="54"/>
        <v/>
      </c>
      <c r="AB121" s="38" t="str">
        <f t="shared" si="58"/>
        <v/>
      </c>
      <c r="AC121" s="39" t="str">
        <f>IF($AB121="","",IF(個人種目入力!$AM121=2,VLOOKUP($AB121,'(種目・作業用)'!$A$22:$D$36,2,FALSE),VLOOKUP($AB121,'(種目・作業用)'!$A$2:$D$21,2,FALSE)))</f>
        <v/>
      </c>
      <c r="AD121" s="39" t="str">
        <f>IF($AB121="","",IF(個人種目入力!$AM121=2,VLOOKUP($AB121,'(種目・作業用)'!$A$22:$D$36,3,FALSE),VLOOKUP($AB121,'(種目・作業用)'!$A$2:$D$21,3,FALSE)))</f>
        <v/>
      </c>
      <c r="AE121" s="39" t="str">
        <f>IF($AB121="","",IF(個人種目入力!$AM121=2,VLOOKUP($AB121,'(種目・作業用)'!$A$22:$D$36,4,FALSE),VLOOKUP($AB121,'(種目・作業用)'!$A$2:$D$21,4,FALSE)))</f>
        <v/>
      </c>
      <c r="AF121" s="40" t="str">
        <f t="shared" si="59"/>
        <v/>
      </c>
      <c r="AG121" s="3" t="str">
        <f t="shared" si="60"/>
        <v xml:space="preserve"> </v>
      </c>
      <c r="AH121" s="3" t="str">
        <f t="shared" si="55"/>
        <v/>
      </c>
      <c r="AI121" s="3" t="str">
        <f t="shared" si="61"/>
        <v/>
      </c>
      <c r="AJ121" s="3" t="str">
        <f t="shared" si="56"/>
        <v/>
      </c>
      <c r="AK121" s="41" t="str">
        <f t="shared" si="40"/>
        <v/>
      </c>
      <c r="AL121" s="3" t="str">
        <f t="shared" si="62"/>
        <v/>
      </c>
      <c r="AM121" s="3" t="str">
        <f t="shared" si="63"/>
        <v/>
      </c>
      <c r="AN121" s="3" t="str">
        <f t="shared" si="43"/>
        <v/>
      </c>
      <c r="AO121" s="3" t="str">
        <f t="shared" si="64"/>
        <v/>
      </c>
      <c r="AP121" s="3" t="str">
        <f t="shared" si="44"/>
        <v/>
      </c>
      <c r="AQ121" s="1"/>
      <c r="AR121" s="1" t="str">
        <f t="shared" si="57"/>
        <v>　</v>
      </c>
    </row>
    <row r="122" spans="1:44" ht="24" customHeight="1" x14ac:dyDescent="0.15">
      <c r="A122" s="23">
        <v>116</v>
      </c>
      <c r="B122" s="79"/>
      <c r="C122" s="79"/>
      <c r="D122" s="79"/>
      <c r="E122" s="79"/>
      <c r="F122" s="79"/>
      <c r="G122" s="79"/>
      <c r="H122" s="49"/>
      <c r="I122" s="80"/>
      <c r="J122" s="81"/>
      <c r="K122" s="81"/>
      <c r="L122" s="81"/>
      <c r="M122" s="82"/>
      <c r="N122" s="81"/>
      <c r="O122" s="81"/>
      <c r="P122" s="83" t="str">
        <f t="shared" si="42"/>
        <v/>
      </c>
      <c r="Q122" s="81"/>
      <c r="R122" s="80"/>
      <c r="S122" s="84" t="str">
        <f t="shared" si="65"/>
        <v/>
      </c>
      <c r="T122" s="81"/>
      <c r="U122" s="84" t="str">
        <f t="shared" si="66"/>
        <v/>
      </c>
      <c r="V122" s="62"/>
      <c r="W122" s="85"/>
      <c r="AA122" s="3" t="str">
        <f t="shared" si="54"/>
        <v/>
      </c>
      <c r="AB122" s="38" t="str">
        <f t="shared" si="58"/>
        <v/>
      </c>
      <c r="AC122" s="39" t="str">
        <f>IF($AB122="","",IF(個人種目入力!$AM122=2,VLOOKUP($AB122,'(種目・作業用)'!$A$22:$D$36,2,FALSE),VLOOKUP($AB122,'(種目・作業用)'!$A$2:$D$21,2,FALSE)))</f>
        <v/>
      </c>
      <c r="AD122" s="39" t="str">
        <f>IF($AB122="","",IF(個人種目入力!$AM122=2,VLOOKUP($AB122,'(種目・作業用)'!$A$22:$D$36,3,FALSE),VLOOKUP($AB122,'(種目・作業用)'!$A$2:$D$21,3,FALSE)))</f>
        <v/>
      </c>
      <c r="AE122" s="39" t="str">
        <f>IF($AB122="","",IF(個人種目入力!$AM122=2,VLOOKUP($AB122,'(種目・作業用)'!$A$22:$D$36,4,FALSE),VLOOKUP($AB122,'(種目・作業用)'!$A$2:$D$21,4,FALSE)))</f>
        <v/>
      </c>
      <c r="AF122" s="40" t="str">
        <f t="shared" si="59"/>
        <v/>
      </c>
      <c r="AG122" s="3" t="str">
        <f t="shared" si="60"/>
        <v xml:space="preserve"> </v>
      </c>
      <c r="AH122" s="3" t="str">
        <f t="shared" si="55"/>
        <v/>
      </c>
      <c r="AI122" s="3" t="str">
        <f t="shared" si="61"/>
        <v/>
      </c>
      <c r="AJ122" s="3" t="str">
        <f t="shared" si="56"/>
        <v/>
      </c>
      <c r="AK122" s="41" t="str">
        <f t="shared" si="40"/>
        <v/>
      </c>
      <c r="AL122" s="3" t="str">
        <f t="shared" si="62"/>
        <v/>
      </c>
      <c r="AM122" s="3" t="str">
        <f t="shared" si="63"/>
        <v/>
      </c>
      <c r="AN122" s="3" t="str">
        <f t="shared" si="43"/>
        <v/>
      </c>
      <c r="AO122" s="3" t="str">
        <f t="shared" si="64"/>
        <v/>
      </c>
      <c r="AP122" s="3" t="str">
        <f t="shared" si="44"/>
        <v/>
      </c>
      <c r="AQ122" s="1"/>
      <c r="AR122" s="1" t="str">
        <f t="shared" si="57"/>
        <v>　</v>
      </c>
    </row>
    <row r="123" spans="1:44" ht="24" customHeight="1" x14ac:dyDescent="0.15">
      <c r="A123" s="23">
        <v>117</v>
      </c>
      <c r="B123" s="79"/>
      <c r="C123" s="79"/>
      <c r="D123" s="79"/>
      <c r="E123" s="79"/>
      <c r="F123" s="79"/>
      <c r="G123" s="79"/>
      <c r="H123" s="49"/>
      <c r="I123" s="80"/>
      <c r="J123" s="81"/>
      <c r="K123" s="81"/>
      <c r="L123" s="81"/>
      <c r="M123" s="82"/>
      <c r="N123" s="81"/>
      <c r="O123" s="81"/>
      <c r="P123" s="83" t="str">
        <f t="shared" si="42"/>
        <v/>
      </c>
      <c r="Q123" s="81"/>
      <c r="R123" s="80"/>
      <c r="S123" s="84" t="str">
        <f t="shared" si="65"/>
        <v/>
      </c>
      <c r="T123" s="81"/>
      <c r="U123" s="84" t="str">
        <f t="shared" si="66"/>
        <v/>
      </c>
      <c r="V123" s="62"/>
      <c r="W123" s="85"/>
      <c r="AA123" s="3" t="str">
        <f t="shared" si="54"/>
        <v/>
      </c>
      <c r="AB123" s="38" t="str">
        <f t="shared" si="58"/>
        <v/>
      </c>
      <c r="AC123" s="39" t="str">
        <f>IF($AB123="","",IF(個人種目入力!$AM123=2,VLOOKUP($AB123,'(種目・作業用)'!$A$22:$D$36,2,FALSE),VLOOKUP($AB123,'(種目・作業用)'!$A$2:$D$21,2,FALSE)))</f>
        <v/>
      </c>
      <c r="AD123" s="39" t="str">
        <f>IF($AB123="","",IF(個人種目入力!$AM123=2,VLOOKUP($AB123,'(種目・作業用)'!$A$22:$D$36,3,FALSE),VLOOKUP($AB123,'(種目・作業用)'!$A$2:$D$21,3,FALSE)))</f>
        <v/>
      </c>
      <c r="AE123" s="39" t="str">
        <f>IF($AB123="","",IF(個人種目入力!$AM123=2,VLOOKUP($AB123,'(種目・作業用)'!$A$22:$D$36,4,FALSE),VLOOKUP($AB123,'(種目・作業用)'!$A$2:$D$21,4,FALSE)))</f>
        <v/>
      </c>
      <c r="AF123" s="40" t="str">
        <f t="shared" si="59"/>
        <v/>
      </c>
      <c r="AG123" s="3" t="str">
        <f t="shared" si="60"/>
        <v xml:space="preserve"> </v>
      </c>
      <c r="AH123" s="3" t="str">
        <f t="shared" si="55"/>
        <v/>
      </c>
      <c r="AI123" s="3" t="str">
        <f t="shared" si="61"/>
        <v/>
      </c>
      <c r="AJ123" s="3" t="str">
        <f t="shared" si="56"/>
        <v/>
      </c>
      <c r="AK123" s="41" t="str">
        <f t="shared" si="40"/>
        <v/>
      </c>
      <c r="AL123" s="3" t="str">
        <f t="shared" si="62"/>
        <v/>
      </c>
      <c r="AM123" s="3" t="str">
        <f t="shared" si="63"/>
        <v/>
      </c>
      <c r="AN123" s="3" t="str">
        <f t="shared" si="43"/>
        <v/>
      </c>
      <c r="AO123" s="3" t="str">
        <f t="shared" si="64"/>
        <v/>
      </c>
      <c r="AP123" s="3" t="str">
        <f t="shared" si="44"/>
        <v/>
      </c>
      <c r="AQ123" s="1"/>
      <c r="AR123" s="1" t="str">
        <f t="shared" si="57"/>
        <v>　</v>
      </c>
    </row>
    <row r="124" spans="1:44" ht="24" customHeight="1" x14ac:dyDescent="0.15">
      <c r="A124" s="23">
        <v>118</v>
      </c>
      <c r="B124" s="79"/>
      <c r="C124" s="79"/>
      <c r="D124" s="79"/>
      <c r="E124" s="79"/>
      <c r="F124" s="79"/>
      <c r="G124" s="79"/>
      <c r="H124" s="49"/>
      <c r="I124" s="80"/>
      <c r="J124" s="81"/>
      <c r="K124" s="81"/>
      <c r="L124" s="81"/>
      <c r="M124" s="82"/>
      <c r="N124" s="81"/>
      <c r="O124" s="81"/>
      <c r="P124" s="83" t="str">
        <f t="shared" si="42"/>
        <v/>
      </c>
      <c r="Q124" s="81"/>
      <c r="R124" s="80"/>
      <c r="S124" s="84" t="str">
        <f t="shared" si="65"/>
        <v/>
      </c>
      <c r="T124" s="81"/>
      <c r="U124" s="84" t="str">
        <f t="shared" si="66"/>
        <v/>
      </c>
      <c r="V124" s="62"/>
      <c r="W124" s="85"/>
      <c r="AA124" s="3" t="str">
        <f t="shared" si="54"/>
        <v/>
      </c>
      <c r="AB124" s="38" t="str">
        <f t="shared" si="58"/>
        <v/>
      </c>
      <c r="AC124" s="39" t="str">
        <f>IF($AB124="","",IF(個人種目入力!$AM124=2,VLOOKUP($AB124,'(種目・作業用)'!$A$22:$D$36,2,FALSE),VLOOKUP($AB124,'(種目・作業用)'!$A$2:$D$21,2,FALSE)))</f>
        <v/>
      </c>
      <c r="AD124" s="39" t="str">
        <f>IF($AB124="","",IF(個人種目入力!$AM124=2,VLOOKUP($AB124,'(種目・作業用)'!$A$22:$D$36,3,FALSE),VLOOKUP($AB124,'(種目・作業用)'!$A$2:$D$21,3,FALSE)))</f>
        <v/>
      </c>
      <c r="AE124" s="39" t="str">
        <f>IF($AB124="","",IF(個人種目入力!$AM124=2,VLOOKUP($AB124,'(種目・作業用)'!$A$22:$D$36,4,FALSE),VLOOKUP($AB124,'(種目・作業用)'!$A$2:$D$21,4,FALSE)))</f>
        <v/>
      </c>
      <c r="AF124" s="40" t="str">
        <f t="shared" si="59"/>
        <v/>
      </c>
      <c r="AG124" s="3" t="str">
        <f t="shared" si="60"/>
        <v xml:space="preserve"> </v>
      </c>
      <c r="AH124" s="3" t="str">
        <f t="shared" si="55"/>
        <v/>
      </c>
      <c r="AI124" s="3" t="str">
        <f t="shared" si="61"/>
        <v/>
      </c>
      <c r="AJ124" s="3" t="str">
        <f t="shared" si="56"/>
        <v/>
      </c>
      <c r="AK124" s="41" t="str">
        <f t="shared" si="40"/>
        <v/>
      </c>
      <c r="AL124" s="3" t="str">
        <f t="shared" si="62"/>
        <v/>
      </c>
      <c r="AM124" s="3" t="str">
        <f t="shared" si="63"/>
        <v/>
      </c>
      <c r="AN124" s="3" t="str">
        <f t="shared" si="43"/>
        <v/>
      </c>
      <c r="AO124" s="3" t="str">
        <f t="shared" si="64"/>
        <v/>
      </c>
      <c r="AP124" s="3" t="str">
        <f t="shared" si="44"/>
        <v/>
      </c>
      <c r="AQ124" s="1"/>
      <c r="AR124" s="1" t="str">
        <f t="shared" si="57"/>
        <v>　</v>
      </c>
    </row>
    <row r="125" spans="1:44" ht="24" customHeight="1" x14ac:dyDescent="0.15">
      <c r="A125" s="23">
        <v>119</v>
      </c>
      <c r="B125" s="79"/>
      <c r="C125" s="79"/>
      <c r="D125" s="79"/>
      <c r="E125" s="79"/>
      <c r="F125" s="79"/>
      <c r="G125" s="79"/>
      <c r="H125" s="49"/>
      <c r="I125" s="80"/>
      <c r="J125" s="81"/>
      <c r="K125" s="81"/>
      <c r="L125" s="81"/>
      <c r="M125" s="82"/>
      <c r="N125" s="81"/>
      <c r="O125" s="81"/>
      <c r="P125" s="83" t="str">
        <f t="shared" si="42"/>
        <v/>
      </c>
      <c r="Q125" s="81"/>
      <c r="R125" s="80"/>
      <c r="S125" s="84" t="str">
        <f t="shared" si="65"/>
        <v/>
      </c>
      <c r="T125" s="81"/>
      <c r="U125" s="84" t="str">
        <f t="shared" si="66"/>
        <v/>
      </c>
      <c r="V125" s="62"/>
      <c r="W125" s="85"/>
      <c r="AA125" s="3" t="str">
        <f t="shared" si="54"/>
        <v/>
      </c>
      <c r="AB125" s="38" t="str">
        <f t="shared" si="58"/>
        <v/>
      </c>
      <c r="AC125" s="39" t="str">
        <f>IF($AB125="","",IF(個人種目入力!$AM125=2,VLOOKUP($AB125,'(種目・作業用)'!$A$22:$D$36,2,FALSE),VLOOKUP($AB125,'(種目・作業用)'!$A$2:$D$21,2,FALSE)))</f>
        <v/>
      </c>
      <c r="AD125" s="39" t="str">
        <f>IF($AB125="","",IF(個人種目入力!$AM125=2,VLOOKUP($AB125,'(種目・作業用)'!$A$22:$D$36,3,FALSE),VLOOKUP($AB125,'(種目・作業用)'!$A$2:$D$21,3,FALSE)))</f>
        <v/>
      </c>
      <c r="AE125" s="39" t="str">
        <f>IF($AB125="","",IF(個人種目入力!$AM125=2,VLOOKUP($AB125,'(種目・作業用)'!$A$22:$D$36,4,FALSE),VLOOKUP($AB125,'(種目・作業用)'!$A$2:$D$21,4,FALSE)))</f>
        <v/>
      </c>
      <c r="AF125" s="40" t="str">
        <f t="shared" si="59"/>
        <v/>
      </c>
      <c r="AG125" s="3" t="str">
        <f t="shared" si="60"/>
        <v xml:space="preserve"> </v>
      </c>
      <c r="AH125" s="3" t="str">
        <f t="shared" si="55"/>
        <v/>
      </c>
      <c r="AI125" s="3" t="str">
        <f t="shared" si="61"/>
        <v/>
      </c>
      <c r="AJ125" s="3" t="str">
        <f t="shared" si="56"/>
        <v/>
      </c>
      <c r="AK125" s="41" t="str">
        <f t="shared" si="40"/>
        <v/>
      </c>
      <c r="AL125" s="3" t="str">
        <f t="shared" si="62"/>
        <v/>
      </c>
      <c r="AM125" s="3" t="str">
        <f t="shared" si="63"/>
        <v/>
      </c>
      <c r="AN125" s="3" t="str">
        <f t="shared" si="43"/>
        <v/>
      </c>
      <c r="AO125" s="3" t="str">
        <f t="shared" si="64"/>
        <v/>
      </c>
      <c r="AP125" s="3" t="str">
        <f t="shared" si="44"/>
        <v/>
      </c>
      <c r="AQ125" s="1"/>
      <c r="AR125" s="1" t="str">
        <f t="shared" si="57"/>
        <v>　</v>
      </c>
    </row>
    <row r="126" spans="1:44" ht="24" customHeight="1" x14ac:dyDescent="0.15">
      <c r="A126" s="23">
        <v>120</v>
      </c>
      <c r="B126" s="79"/>
      <c r="C126" s="79"/>
      <c r="D126" s="79"/>
      <c r="E126" s="79"/>
      <c r="F126" s="79"/>
      <c r="G126" s="79"/>
      <c r="H126" s="49"/>
      <c r="I126" s="80"/>
      <c r="J126" s="81"/>
      <c r="K126" s="81"/>
      <c r="L126" s="81"/>
      <c r="M126" s="82"/>
      <c r="N126" s="81"/>
      <c r="O126" s="81"/>
      <c r="P126" s="83" t="str">
        <f t="shared" si="42"/>
        <v/>
      </c>
      <c r="Q126" s="81"/>
      <c r="R126" s="80"/>
      <c r="S126" s="84" t="str">
        <f t="shared" si="65"/>
        <v/>
      </c>
      <c r="T126" s="81"/>
      <c r="U126" s="84" t="str">
        <f t="shared" si="66"/>
        <v/>
      </c>
      <c r="V126" s="62"/>
      <c r="W126" s="85"/>
      <c r="AA126" s="3" t="str">
        <f t="shared" si="54"/>
        <v/>
      </c>
      <c r="AB126" s="38" t="str">
        <f t="shared" si="58"/>
        <v/>
      </c>
      <c r="AC126" s="39" t="str">
        <f>IF($AB126="","",IF(個人種目入力!$AM126=2,VLOOKUP($AB126,'(種目・作業用)'!$A$22:$D$36,2,FALSE),VLOOKUP($AB126,'(種目・作業用)'!$A$2:$D$21,2,FALSE)))</f>
        <v/>
      </c>
      <c r="AD126" s="39" t="str">
        <f>IF($AB126="","",IF(個人種目入力!$AM126=2,VLOOKUP($AB126,'(種目・作業用)'!$A$22:$D$36,3,FALSE),VLOOKUP($AB126,'(種目・作業用)'!$A$2:$D$21,3,FALSE)))</f>
        <v/>
      </c>
      <c r="AE126" s="39" t="str">
        <f>IF($AB126="","",IF(個人種目入力!$AM126=2,VLOOKUP($AB126,'(種目・作業用)'!$A$22:$D$36,4,FALSE),VLOOKUP($AB126,'(種目・作業用)'!$A$2:$D$21,4,FALSE)))</f>
        <v/>
      </c>
      <c r="AF126" s="40" t="str">
        <f t="shared" si="59"/>
        <v/>
      </c>
      <c r="AG126" s="3" t="str">
        <f t="shared" si="60"/>
        <v xml:space="preserve"> </v>
      </c>
      <c r="AH126" s="3" t="str">
        <f t="shared" si="55"/>
        <v/>
      </c>
      <c r="AI126" s="3" t="str">
        <f t="shared" si="61"/>
        <v/>
      </c>
      <c r="AJ126" s="3" t="str">
        <f t="shared" si="56"/>
        <v/>
      </c>
      <c r="AK126" s="41" t="str">
        <f t="shared" si="40"/>
        <v/>
      </c>
      <c r="AL126" s="3" t="str">
        <f t="shared" si="62"/>
        <v/>
      </c>
      <c r="AM126" s="3" t="str">
        <f t="shared" si="63"/>
        <v/>
      </c>
      <c r="AN126" s="3" t="str">
        <f t="shared" si="43"/>
        <v/>
      </c>
      <c r="AO126" s="3" t="str">
        <f t="shared" si="64"/>
        <v/>
      </c>
      <c r="AP126" s="3" t="str">
        <f t="shared" si="44"/>
        <v/>
      </c>
      <c r="AQ126" s="1"/>
      <c r="AR126" s="1" t="str">
        <f t="shared" si="57"/>
        <v>　</v>
      </c>
    </row>
    <row r="127" spans="1:44" ht="24" customHeight="1" x14ac:dyDescent="0.15">
      <c r="A127" s="23">
        <v>121</v>
      </c>
      <c r="B127" s="79"/>
      <c r="C127" s="79"/>
      <c r="D127" s="79"/>
      <c r="E127" s="79"/>
      <c r="F127" s="79"/>
      <c r="G127" s="79"/>
      <c r="H127" s="49"/>
      <c r="I127" s="80"/>
      <c r="J127" s="81"/>
      <c r="K127" s="81"/>
      <c r="L127" s="81"/>
      <c r="M127" s="82"/>
      <c r="N127" s="81"/>
      <c r="O127" s="81"/>
      <c r="P127" s="83" t="str">
        <f t="shared" si="42"/>
        <v/>
      </c>
      <c r="Q127" s="81"/>
      <c r="R127" s="80"/>
      <c r="S127" s="84" t="str">
        <f t="shared" si="65"/>
        <v/>
      </c>
      <c r="T127" s="81"/>
      <c r="U127" s="84" t="str">
        <f t="shared" si="66"/>
        <v/>
      </c>
      <c r="V127" s="62"/>
      <c r="W127" s="85"/>
      <c r="AA127" s="3" t="str">
        <f t="shared" si="54"/>
        <v/>
      </c>
      <c r="AB127" s="38" t="str">
        <f t="shared" si="58"/>
        <v/>
      </c>
      <c r="AC127" s="39" t="str">
        <f>IF($AB127="","",IF(個人種目入力!$AM127=2,VLOOKUP($AB127,'(種目・作業用)'!$A$22:$D$36,2,FALSE),VLOOKUP($AB127,'(種目・作業用)'!$A$2:$D$21,2,FALSE)))</f>
        <v/>
      </c>
      <c r="AD127" s="39" t="str">
        <f>IF($AB127="","",IF(個人種目入力!$AM127=2,VLOOKUP($AB127,'(種目・作業用)'!$A$22:$D$36,3,FALSE),VLOOKUP($AB127,'(種目・作業用)'!$A$2:$D$21,3,FALSE)))</f>
        <v/>
      </c>
      <c r="AE127" s="39" t="str">
        <f>IF($AB127="","",IF(個人種目入力!$AM127=2,VLOOKUP($AB127,'(種目・作業用)'!$A$22:$D$36,4,FALSE),VLOOKUP($AB127,'(種目・作業用)'!$A$2:$D$21,4,FALSE)))</f>
        <v/>
      </c>
      <c r="AF127" s="40" t="str">
        <f t="shared" si="59"/>
        <v/>
      </c>
      <c r="AG127" s="3" t="str">
        <f t="shared" si="60"/>
        <v xml:space="preserve"> </v>
      </c>
      <c r="AH127" s="3" t="str">
        <f t="shared" si="55"/>
        <v/>
      </c>
      <c r="AI127" s="3" t="str">
        <f t="shared" si="61"/>
        <v/>
      </c>
      <c r="AJ127" s="3" t="str">
        <f t="shared" si="56"/>
        <v/>
      </c>
      <c r="AK127" s="41" t="str">
        <f t="shared" si="40"/>
        <v/>
      </c>
      <c r="AL127" s="3" t="str">
        <f t="shared" si="62"/>
        <v/>
      </c>
      <c r="AM127" s="3" t="str">
        <f t="shared" si="63"/>
        <v/>
      </c>
      <c r="AN127" s="3" t="str">
        <f t="shared" si="43"/>
        <v/>
      </c>
      <c r="AO127" s="3" t="str">
        <f t="shared" si="64"/>
        <v/>
      </c>
      <c r="AP127" s="3" t="str">
        <f t="shared" si="44"/>
        <v/>
      </c>
      <c r="AQ127" s="1"/>
      <c r="AR127" s="1" t="str">
        <f t="shared" si="57"/>
        <v>　</v>
      </c>
    </row>
    <row r="128" spans="1:44" ht="24" customHeight="1" x14ac:dyDescent="0.15">
      <c r="A128" s="23">
        <v>122</v>
      </c>
      <c r="B128" s="79"/>
      <c r="C128" s="79"/>
      <c r="D128" s="79"/>
      <c r="E128" s="79"/>
      <c r="F128" s="79"/>
      <c r="G128" s="79"/>
      <c r="H128" s="49"/>
      <c r="I128" s="80"/>
      <c r="J128" s="81"/>
      <c r="K128" s="81"/>
      <c r="L128" s="81"/>
      <c r="M128" s="82"/>
      <c r="N128" s="81"/>
      <c r="O128" s="81"/>
      <c r="P128" s="83" t="str">
        <f t="shared" si="42"/>
        <v/>
      </c>
      <c r="Q128" s="81"/>
      <c r="R128" s="80"/>
      <c r="S128" s="84" t="str">
        <f t="shared" si="65"/>
        <v/>
      </c>
      <c r="T128" s="81"/>
      <c r="U128" s="84" t="str">
        <f t="shared" si="66"/>
        <v/>
      </c>
      <c r="V128" s="62"/>
      <c r="W128" s="85"/>
      <c r="AA128" s="3" t="str">
        <f t="shared" si="54"/>
        <v/>
      </c>
      <c r="AB128" s="38" t="str">
        <f t="shared" si="58"/>
        <v/>
      </c>
      <c r="AC128" s="39" t="str">
        <f>IF($AB128="","",IF(個人種目入力!$AM128=2,VLOOKUP($AB128,'(種目・作業用)'!$A$22:$D$36,2,FALSE),VLOOKUP($AB128,'(種目・作業用)'!$A$2:$D$21,2,FALSE)))</f>
        <v/>
      </c>
      <c r="AD128" s="39" t="str">
        <f>IF($AB128="","",IF(個人種目入力!$AM128=2,VLOOKUP($AB128,'(種目・作業用)'!$A$22:$D$36,3,FALSE),VLOOKUP($AB128,'(種目・作業用)'!$A$2:$D$21,3,FALSE)))</f>
        <v/>
      </c>
      <c r="AE128" s="39" t="str">
        <f>IF($AB128="","",IF(個人種目入力!$AM128=2,VLOOKUP($AB128,'(種目・作業用)'!$A$22:$D$36,4,FALSE),VLOOKUP($AB128,'(種目・作業用)'!$A$2:$D$21,4,FALSE)))</f>
        <v/>
      </c>
      <c r="AF128" s="40" t="str">
        <f t="shared" si="59"/>
        <v/>
      </c>
      <c r="AG128" s="3" t="str">
        <f t="shared" si="60"/>
        <v xml:space="preserve"> </v>
      </c>
      <c r="AH128" s="3" t="str">
        <f t="shared" si="55"/>
        <v/>
      </c>
      <c r="AI128" s="3" t="str">
        <f t="shared" si="61"/>
        <v/>
      </c>
      <c r="AJ128" s="3" t="str">
        <f t="shared" si="56"/>
        <v/>
      </c>
      <c r="AK128" s="41" t="str">
        <f t="shared" si="40"/>
        <v/>
      </c>
      <c r="AL128" s="3" t="str">
        <f t="shared" si="62"/>
        <v/>
      </c>
      <c r="AM128" s="3" t="str">
        <f t="shared" si="63"/>
        <v/>
      </c>
      <c r="AN128" s="3" t="str">
        <f t="shared" si="43"/>
        <v/>
      </c>
      <c r="AO128" s="3" t="str">
        <f t="shared" si="64"/>
        <v/>
      </c>
      <c r="AP128" s="3" t="str">
        <f t="shared" si="44"/>
        <v/>
      </c>
      <c r="AQ128" s="1"/>
      <c r="AR128" s="1" t="str">
        <f t="shared" si="57"/>
        <v>　</v>
      </c>
    </row>
    <row r="129" spans="1:44" ht="24" customHeight="1" x14ac:dyDescent="0.15">
      <c r="A129" s="23">
        <v>123</v>
      </c>
      <c r="B129" s="79"/>
      <c r="C129" s="79"/>
      <c r="D129" s="79"/>
      <c r="E129" s="79"/>
      <c r="F129" s="79"/>
      <c r="G129" s="79"/>
      <c r="H129" s="49"/>
      <c r="I129" s="80"/>
      <c r="J129" s="81"/>
      <c r="K129" s="81"/>
      <c r="L129" s="81"/>
      <c r="M129" s="82"/>
      <c r="N129" s="81"/>
      <c r="O129" s="81"/>
      <c r="P129" s="83" t="str">
        <f t="shared" si="42"/>
        <v/>
      </c>
      <c r="Q129" s="81"/>
      <c r="R129" s="80"/>
      <c r="S129" s="84" t="str">
        <f t="shared" si="65"/>
        <v/>
      </c>
      <c r="T129" s="81"/>
      <c r="U129" s="84" t="str">
        <f t="shared" si="66"/>
        <v/>
      </c>
      <c r="V129" s="62"/>
      <c r="W129" s="85"/>
      <c r="AA129" s="3" t="str">
        <f t="shared" si="54"/>
        <v/>
      </c>
      <c r="AB129" s="38" t="str">
        <f t="shared" si="58"/>
        <v/>
      </c>
      <c r="AC129" s="39" t="str">
        <f>IF($AB129="","",IF(個人種目入力!$AM129=2,VLOOKUP($AB129,'(種目・作業用)'!$A$22:$D$36,2,FALSE),VLOOKUP($AB129,'(種目・作業用)'!$A$2:$D$21,2,FALSE)))</f>
        <v/>
      </c>
      <c r="AD129" s="39" t="str">
        <f>IF($AB129="","",IF(個人種目入力!$AM129=2,VLOOKUP($AB129,'(種目・作業用)'!$A$22:$D$36,3,FALSE),VLOOKUP($AB129,'(種目・作業用)'!$A$2:$D$21,3,FALSE)))</f>
        <v/>
      </c>
      <c r="AE129" s="39" t="str">
        <f>IF($AB129="","",IF(個人種目入力!$AM129=2,VLOOKUP($AB129,'(種目・作業用)'!$A$22:$D$36,4,FALSE),VLOOKUP($AB129,'(種目・作業用)'!$A$2:$D$21,4,FALSE)))</f>
        <v/>
      </c>
      <c r="AF129" s="40" t="str">
        <f t="shared" si="59"/>
        <v/>
      </c>
      <c r="AG129" s="3" t="str">
        <f t="shared" si="60"/>
        <v xml:space="preserve"> </v>
      </c>
      <c r="AH129" s="3" t="str">
        <f t="shared" si="55"/>
        <v/>
      </c>
      <c r="AI129" s="3" t="str">
        <f t="shared" si="61"/>
        <v/>
      </c>
      <c r="AJ129" s="3" t="str">
        <f t="shared" si="56"/>
        <v/>
      </c>
      <c r="AK129" s="41" t="str">
        <f t="shared" si="40"/>
        <v/>
      </c>
      <c r="AL129" s="3" t="str">
        <f t="shared" si="62"/>
        <v/>
      </c>
      <c r="AM129" s="3" t="str">
        <f t="shared" si="63"/>
        <v/>
      </c>
      <c r="AN129" s="3" t="str">
        <f t="shared" si="43"/>
        <v/>
      </c>
      <c r="AO129" s="3" t="str">
        <f t="shared" si="64"/>
        <v/>
      </c>
      <c r="AP129" s="3" t="str">
        <f t="shared" si="44"/>
        <v/>
      </c>
      <c r="AQ129" s="1"/>
      <c r="AR129" s="1" t="str">
        <f t="shared" si="57"/>
        <v>　</v>
      </c>
    </row>
    <row r="130" spans="1:44" ht="24" customHeight="1" x14ac:dyDescent="0.15">
      <c r="A130" s="23">
        <v>124</v>
      </c>
      <c r="B130" s="79"/>
      <c r="C130" s="79"/>
      <c r="D130" s="79"/>
      <c r="E130" s="79"/>
      <c r="F130" s="79"/>
      <c r="G130" s="79"/>
      <c r="H130" s="49"/>
      <c r="I130" s="80"/>
      <c r="J130" s="81"/>
      <c r="K130" s="81"/>
      <c r="L130" s="81"/>
      <c r="M130" s="82"/>
      <c r="N130" s="81"/>
      <c r="O130" s="81"/>
      <c r="P130" s="83" t="str">
        <f t="shared" si="42"/>
        <v/>
      </c>
      <c r="Q130" s="81"/>
      <c r="R130" s="80"/>
      <c r="S130" s="84" t="str">
        <f t="shared" si="65"/>
        <v/>
      </c>
      <c r="T130" s="81"/>
      <c r="U130" s="84" t="str">
        <f t="shared" si="66"/>
        <v/>
      </c>
      <c r="V130" s="62"/>
      <c r="W130" s="85"/>
      <c r="AA130" s="3" t="str">
        <f t="shared" si="54"/>
        <v/>
      </c>
      <c r="AB130" s="38" t="str">
        <f t="shared" si="58"/>
        <v/>
      </c>
      <c r="AC130" s="39" t="str">
        <f>IF($AB130="","",IF(個人種目入力!$AM130=2,VLOOKUP($AB130,'(種目・作業用)'!$A$22:$D$36,2,FALSE),VLOOKUP($AB130,'(種目・作業用)'!$A$2:$D$21,2,FALSE)))</f>
        <v/>
      </c>
      <c r="AD130" s="39" t="str">
        <f>IF($AB130="","",IF(個人種目入力!$AM130=2,VLOOKUP($AB130,'(種目・作業用)'!$A$22:$D$36,3,FALSE),VLOOKUP($AB130,'(種目・作業用)'!$A$2:$D$21,3,FALSE)))</f>
        <v/>
      </c>
      <c r="AE130" s="39" t="str">
        <f>IF($AB130="","",IF(個人種目入力!$AM130=2,VLOOKUP($AB130,'(種目・作業用)'!$A$22:$D$36,4,FALSE),VLOOKUP($AB130,'(種目・作業用)'!$A$2:$D$21,4,FALSE)))</f>
        <v/>
      </c>
      <c r="AF130" s="40" t="str">
        <f t="shared" si="59"/>
        <v/>
      </c>
      <c r="AG130" s="3" t="str">
        <f t="shared" si="60"/>
        <v xml:space="preserve"> </v>
      </c>
      <c r="AH130" s="3" t="str">
        <f t="shared" si="55"/>
        <v/>
      </c>
      <c r="AI130" s="3" t="str">
        <f t="shared" si="61"/>
        <v/>
      </c>
      <c r="AJ130" s="3" t="str">
        <f t="shared" si="56"/>
        <v/>
      </c>
      <c r="AK130" s="41" t="str">
        <f t="shared" si="40"/>
        <v/>
      </c>
      <c r="AL130" s="3" t="str">
        <f t="shared" si="62"/>
        <v/>
      </c>
      <c r="AM130" s="3" t="str">
        <f t="shared" si="63"/>
        <v/>
      </c>
      <c r="AN130" s="3" t="str">
        <f t="shared" si="43"/>
        <v/>
      </c>
      <c r="AO130" s="3" t="str">
        <f t="shared" si="64"/>
        <v/>
      </c>
      <c r="AP130" s="3" t="str">
        <f t="shared" si="44"/>
        <v/>
      </c>
      <c r="AQ130" s="1"/>
      <c r="AR130" s="1" t="str">
        <f t="shared" si="57"/>
        <v>　</v>
      </c>
    </row>
    <row r="131" spans="1:44" ht="24" customHeight="1" x14ac:dyDescent="0.15">
      <c r="A131" s="88">
        <v>125</v>
      </c>
      <c r="B131" s="64"/>
      <c r="C131" s="64"/>
      <c r="D131" s="64"/>
      <c r="E131" s="64"/>
      <c r="F131" s="64"/>
      <c r="G131" s="64"/>
      <c r="H131" s="50"/>
      <c r="I131" s="65"/>
      <c r="J131" s="67"/>
      <c r="K131" s="67"/>
      <c r="L131" s="67"/>
      <c r="M131" s="89"/>
      <c r="N131" s="67"/>
      <c r="O131" s="67"/>
      <c r="P131" s="90" t="str">
        <f t="shared" si="42"/>
        <v/>
      </c>
      <c r="Q131" s="67"/>
      <c r="R131" s="65"/>
      <c r="S131" s="91"/>
      <c r="T131" s="67"/>
      <c r="U131" s="91"/>
      <c r="V131" s="66"/>
      <c r="W131" s="92"/>
      <c r="AA131" s="3" t="str">
        <f t="shared" si="54"/>
        <v/>
      </c>
      <c r="AB131" s="38" t="str">
        <f t="shared" si="58"/>
        <v/>
      </c>
      <c r="AC131" s="39" t="str">
        <f>IF($AB131="","",IF(個人種目入力!$AM131=2,VLOOKUP($AB131,'(種目・作業用)'!$A$22:$D$36,2,FALSE),VLOOKUP($AB131,'(種目・作業用)'!$A$2:$D$21,2,FALSE)))</f>
        <v/>
      </c>
      <c r="AD131" s="39" t="str">
        <f>IF($AB131="","",IF(個人種目入力!$AM131=2,VLOOKUP($AB131,'(種目・作業用)'!$A$22:$D$36,3,FALSE),VLOOKUP($AB131,'(種目・作業用)'!$A$2:$D$21,3,FALSE)))</f>
        <v/>
      </c>
      <c r="AE131" s="39" t="str">
        <f>IF($AB131="","",IF(個人種目入力!$AM131=2,VLOOKUP($AB131,'(種目・作業用)'!$A$22:$D$36,4,FALSE),VLOOKUP($AB131,'(種目・作業用)'!$A$2:$D$21,4,FALSE)))</f>
        <v/>
      </c>
      <c r="AF131" s="40" t="str">
        <f t="shared" si="59"/>
        <v/>
      </c>
      <c r="AG131" s="3" t="str">
        <f t="shared" si="60"/>
        <v xml:space="preserve"> </v>
      </c>
      <c r="AH131" s="3" t="str">
        <f t="shared" si="55"/>
        <v/>
      </c>
      <c r="AI131" s="3" t="str">
        <f t="shared" si="61"/>
        <v/>
      </c>
      <c r="AJ131" s="3" t="str">
        <f t="shared" si="56"/>
        <v/>
      </c>
      <c r="AK131" s="41" t="str">
        <f t="shared" si="40"/>
        <v/>
      </c>
      <c r="AL131" s="3" t="str">
        <f t="shared" si="62"/>
        <v/>
      </c>
      <c r="AM131" s="3" t="str">
        <f t="shared" si="63"/>
        <v/>
      </c>
      <c r="AN131" s="3" t="str">
        <f t="shared" si="43"/>
        <v/>
      </c>
      <c r="AO131" s="3" t="str">
        <f t="shared" si="64"/>
        <v/>
      </c>
      <c r="AP131" s="3" t="str">
        <f t="shared" si="44"/>
        <v/>
      </c>
      <c r="AQ131" s="1"/>
      <c r="AR131" s="1" t="str">
        <f t="shared" si="57"/>
        <v>　</v>
      </c>
    </row>
    <row r="132" spans="1:44" x14ac:dyDescent="0.15">
      <c r="E132" s="1" t="s">
        <v>3</v>
      </c>
      <c r="F132" s="1" t="s">
        <v>4</v>
      </c>
      <c r="G132" s="1" t="s">
        <v>645</v>
      </c>
      <c r="H132" s="1" t="s">
        <v>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AA132" s="1" t="s">
        <v>148</v>
      </c>
      <c r="AB132" s="20"/>
      <c r="AC132" s="1"/>
      <c r="AD132" s="1"/>
      <c r="AE132" s="1"/>
      <c r="AF132" s="1"/>
      <c r="AG132" s="1"/>
      <c r="AH132" s="1"/>
      <c r="AI132" s="1"/>
      <c r="AJ132" s="1"/>
      <c r="AK132" s="1" t="s">
        <v>144</v>
      </c>
      <c r="AL132" s="1"/>
      <c r="AM132" s="1"/>
      <c r="AN132" s="1"/>
      <c r="AO132" s="1"/>
      <c r="AP132" s="1" t="s">
        <v>191</v>
      </c>
      <c r="AQ132" s="2" t="s">
        <v>195</v>
      </c>
      <c r="AR132" s="1"/>
    </row>
    <row r="133" spans="1:44" x14ac:dyDescent="0.15">
      <c r="E133" s="24">
        <v>1</v>
      </c>
      <c r="F133" s="1" t="s">
        <v>7</v>
      </c>
      <c r="G133" s="1" t="s">
        <v>191</v>
      </c>
      <c r="H133" s="1" t="s">
        <v>618</v>
      </c>
      <c r="I133"/>
      <c r="J133"/>
      <c r="K13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AA133" s="1" t="s">
        <v>149</v>
      </c>
      <c r="AB133" s="20">
        <v>100000000</v>
      </c>
      <c r="AC133" s="1"/>
      <c r="AD133" s="1"/>
      <c r="AE133" s="1"/>
      <c r="AF133" s="1"/>
      <c r="AG133" s="1"/>
      <c r="AH133" s="1"/>
      <c r="AI133" s="1"/>
      <c r="AJ133" s="1"/>
      <c r="AK133" s="1" t="s">
        <v>145</v>
      </c>
      <c r="AL133" s="1"/>
      <c r="AM133" s="1"/>
      <c r="AN133" s="1"/>
      <c r="AO133" s="1"/>
      <c r="AP133" s="1" t="s">
        <v>196</v>
      </c>
      <c r="AQ133" s="2" t="s">
        <v>171</v>
      </c>
      <c r="AR133" s="1"/>
    </row>
    <row r="134" spans="1:44" x14ac:dyDescent="0.15">
      <c r="E134" s="24">
        <v>2</v>
      </c>
      <c r="F134" s="1" t="s">
        <v>8</v>
      </c>
      <c r="G134" s="1" t="s">
        <v>196</v>
      </c>
      <c r="H134" s="1" t="s">
        <v>619</v>
      </c>
      <c r="I134"/>
      <c r="J134"/>
      <c r="K13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AA134" s="1" t="s">
        <v>150</v>
      </c>
      <c r="AB134" s="20">
        <v>110000000</v>
      </c>
      <c r="AC134" s="1"/>
      <c r="AD134" s="1"/>
      <c r="AE134" s="1"/>
      <c r="AF134" s="1"/>
      <c r="AG134" s="1"/>
      <c r="AH134" s="1"/>
      <c r="AI134" s="1"/>
      <c r="AJ134" s="1"/>
      <c r="AK134" s="1" t="s">
        <v>147</v>
      </c>
      <c r="AL134" s="1"/>
      <c r="AM134" s="1"/>
      <c r="AN134" s="1"/>
      <c r="AO134" s="1"/>
      <c r="AP134" s="1" t="s">
        <v>197</v>
      </c>
      <c r="AQ134" s="2" t="s">
        <v>172</v>
      </c>
      <c r="AR134" s="1"/>
    </row>
    <row r="135" spans="1:44" x14ac:dyDescent="0.15">
      <c r="E135" s="24">
        <v>3</v>
      </c>
      <c r="F135" s="1"/>
      <c r="G135" s="1" t="s">
        <v>197</v>
      </c>
      <c r="H135" s="1" t="s">
        <v>620</v>
      </c>
      <c r="I135"/>
      <c r="J135"/>
      <c r="K13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AA135" s="1" t="s">
        <v>151</v>
      </c>
      <c r="AB135" s="20">
        <v>120000000</v>
      </c>
      <c r="AC135" s="1"/>
      <c r="AD135" s="1"/>
      <c r="AE135" s="1"/>
      <c r="AF135" s="1"/>
      <c r="AG135" s="1"/>
      <c r="AH135" s="1"/>
      <c r="AI135" s="1"/>
      <c r="AJ135" s="1"/>
      <c r="AK135" s="1" t="s">
        <v>146</v>
      </c>
      <c r="AL135" s="1"/>
      <c r="AM135" s="1"/>
      <c r="AN135" s="1"/>
      <c r="AO135" s="1"/>
      <c r="AP135" s="1" t="s">
        <v>198</v>
      </c>
      <c r="AQ135" s="2" t="s">
        <v>173</v>
      </c>
      <c r="AR135" s="1"/>
    </row>
    <row r="136" spans="1:44" x14ac:dyDescent="0.15">
      <c r="E136" s="24">
        <v>4</v>
      </c>
      <c r="F136" s="1"/>
      <c r="G136" s="1" t="s">
        <v>198</v>
      </c>
      <c r="H136" s="1" t="s">
        <v>621</v>
      </c>
      <c r="I136"/>
      <c r="J136"/>
      <c r="K13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AA136" s="1" t="s">
        <v>152</v>
      </c>
      <c r="AB136" s="20">
        <v>130000000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 t="s">
        <v>199</v>
      </c>
      <c r="AQ136" s="2" t="s">
        <v>174</v>
      </c>
      <c r="AR136" s="1"/>
    </row>
    <row r="137" spans="1:44" x14ac:dyDescent="0.15">
      <c r="E137" s="24">
        <v>5</v>
      </c>
      <c r="F137" s="1"/>
      <c r="G137" s="1" t="s">
        <v>199</v>
      </c>
      <c r="H137" s="1" t="s">
        <v>622</v>
      </c>
      <c r="I137"/>
      <c r="J137"/>
      <c r="K13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AA137" s="1" t="s">
        <v>153</v>
      </c>
      <c r="AB137" s="20">
        <v>140000000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 t="s">
        <v>200</v>
      </c>
      <c r="AQ137" s="2" t="s">
        <v>175</v>
      </c>
      <c r="AR137" s="1"/>
    </row>
    <row r="138" spans="1:44" x14ac:dyDescent="0.15">
      <c r="E138" s="24">
        <v>6</v>
      </c>
      <c r="F138" s="1"/>
      <c r="G138" s="1" t="s">
        <v>200</v>
      </c>
      <c r="H138" s="1" t="s">
        <v>613</v>
      </c>
      <c r="I138"/>
      <c r="J138"/>
      <c r="K13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AA138" s="1" t="s">
        <v>154</v>
      </c>
      <c r="AB138" s="20">
        <v>200000000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 t="s">
        <v>201</v>
      </c>
      <c r="AQ138" s="2" t="s">
        <v>176</v>
      </c>
      <c r="AR138" s="1"/>
    </row>
    <row r="139" spans="1:44" x14ac:dyDescent="0.15">
      <c r="E139" s="1"/>
      <c r="F139" s="1"/>
      <c r="G139" s="1" t="s">
        <v>201</v>
      </c>
      <c r="H139" s="1" t="s">
        <v>614</v>
      </c>
      <c r="I139"/>
      <c r="J139"/>
      <c r="K13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AA139" s="1" t="s">
        <v>155</v>
      </c>
      <c r="AB139" s="20">
        <v>210000000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 t="s">
        <v>202</v>
      </c>
      <c r="AQ139" s="2" t="s">
        <v>177</v>
      </c>
      <c r="AR139" s="1"/>
    </row>
    <row r="140" spans="1:44" x14ac:dyDescent="0.15">
      <c r="E140" s="1"/>
      <c r="F140" s="1"/>
      <c r="G140" s="1" t="s">
        <v>202</v>
      </c>
      <c r="H140" s="1" t="s">
        <v>623</v>
      </c>
      <c r="I140"/>
      <c r="J140"/>
      <c r="K1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AA140" s="1" t="s">
        <v>156</v>
      </c>
      <c r="AB140" s="20">
        <v>220000000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 t="s">
        <v>203</v>
      </c>
      <c r="AQ140" s="2" t="s">
        <v>178</v>
      </c>
      <c r="AR140" s="1"/>
    </row>
    <row r="141" spans="1:44" x14ac:dyDescent="0.15">
      <c r="E141" s="1"/>
      <c r="F141" s="1"/>
      <c r="G141" s="1" t="s">
        <v>203</v>
      </c>
      <c r="H141" s="1" t="s">
        <v>624</v>
      </c>
      <c r="I141"/>
      <c r="J141"/>
      <c r="K14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AA141" s="1" t="s">
        <v>157</v>
      </c>
      <c r="AB141" s="20">
        <v>230000000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 t="s">
        <v>204</v>
      </c>
      <c r="AQ141" s="2">
        <v>10</v>
      </c>
      <c r="AR141" s="1"/>
    </row>
    <row r="142" spans="1:44" x14ac:dyDescent="0.15">
      <c r="E142" s="1"/>
      <c r="F142" s="1"/>
      <c r="G142" s="1" t="s">
        <v>204</v>
      </c>
      <c r="H142" s="1" t="s">
        <v>625</v>
      </c>
      <c r="I142"/>
      <c r="J142"/>
      <c r="K14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AA142" s="1" t="s">
        <v>158</v>
      </c>
      <c r="AB142" s="20">
        <v>240000000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 t="s">
        <v>205</v>
      </c>
      <c r="AQ142" s="2">
        <v>11</v>
      </c>
      <c r="AR142" s="1"/>
    </row>
    <row r="143" spans="1:44" x14ac:dyDescent="0.15">
      <c r="E143" s="1"/>
      <c r="F143" s="1"/>
      <c r="G143" s="1" t="s">
        <v>205</v>
      </c>
      <c r="H143" s="1" t="s">
        <v>586</v>
      </c>
      <c r="I143"/>
      <c r="J143"/>
      <c r="K1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AA143" s="1"/>
      <c r="AB143" s="20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 t="s">
        <v>206</v>
      </c>
      <c r="AQ143" s="2">
        <v>12</v>
      </c>
      <c r="AR143" s="1"/>
    </row>
    <row r="144" spans="1:44" x14ac:dyDescent="0.15">
      <c r="E144" s="1"/>
      <c r="F144" s="1"/>
      <c r="G144" s="1" t="s">
        <v>206</v>
      </c>
      <c r="H144" s="1" t="s">
        <v>588</v>
      </c>
      <c r="I144"/>
      <c r="J144"/>
      <c r="K14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AA144" s="1"/>
      <c r="AB144" s="20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 t="s">
        <v>207</v>
      </c>
      <c r="AQ144" s="2">
        <v>13</v>
      </c>
      <c r="AR144" s="1"/>
    </row>
    <row r="145" spans="5:44" x14ac:dyDescent="0.15">
      <c r="E145" s="1"/>
      <c r="F145" s="1"/>
      <c r="G145" s="1" t="s">
        <v>207</v>
      </c>
      <c r="H145" s="1" t="s">
        <v>626</v>
      </c>
      <c r="I145"/>
      <c r="J145"/>
      <c r="K14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AA145" s="1"/>
      <c r="AB145" s="20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 t="s">
        <v>192</v>
      </c>
      <c r="AQ145" s="2">
        <v>14</v>
      </c>
      <c r="AR145" s="1"/>
    </row>
    <row r="146" spans="5:44" x14ac:dyDescent="0.15">
      <c r="E146" s="1"/>
      <c r="F146" s="1"/>
      <c r="G146" s="1" t="s">
        <v>192</v>
      </c>
      <c r="H146" s="1" t="s">
        <v>627</v>
      </c>
      <c r="I146"/>
      <c r="J146"/>
      <c r="K14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AA146" s="1"/>
      <c r="AB146" s="20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 t="s">
        <v>208</v>
      </c>
      <c r="AQ146" s="2">
        <v>15</v>
      </c>
      <c r="AR146" s="1"/>
    </row>
    <row r="147" spans="5:44" x14ac:dyDescent="0.15">
      <c r="E147" s="1"/>
      <c r="F147" s="1"/>
      <c r="G147" s="1" t="s">
        <v>208</v>
      </c>
      <c r="H147" s="1" t="s">
        <v>628</v>
      </c>
      <c r="I147"/>
      <c r="J147"/>
      <c r="K1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AA147" s="1"/>
      <c r="AB147" s="20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 t="s">
        <v>209</v>
      </c>
      <c r="AQ147" s="2">
        <v>16</v>
      </c>
      <c r="AR147" s="1"/>
    </row>
    <row r="148" spans="5:44" x14ac:dyDescent="0.15">
      <c r="E148" s="1"/>
      <c r="F148" s="1"/>
      <c r="G148" s="1" t="s">
        <v>209</v>
      </c>
      <c r="H148" s="1" t="s">
        <v>629</v>
      </c>
      <c r="I148"/>
      <c r="J148"/>
      <c r="K14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AA148" s="1"/>
      <c r="AB148" s="20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 t="s">
        <v>210</v>
      </c>
      <c r="AQ148" s="2">
        <v>17</v>
      </c>
      <c r="AR148" s="1"/>
    </row>
    <row r="149" spans="5:44" x14ac:dyDescent="0.15">
      <c r="E149" s="1"/>
      <c r="F149" s="1"/>
      <c r="G149" s="1" t="s">
        <v>210</v>
      </c>
      <c r="H149" s="1" t="s">
        <v>630</v>
      </c>
      <c r="I149"/>
      <c r="J149"/>
      <c r="K14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AA149" s="1"/>
      <c r="AB149" s="20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 t="s">
        <v>211</v>
      </c>
      <c r="AQ149" s="2">
        <v>18</v>
      </c>
      <c r="AR149" s="1"/>
    </row>
    <row r="150" spans="5:44" x14ac:dyDescent="0.15">
      <c r="E150" s="1"/>
      <c r="F150" s="1"/>
      <c r="G150" s="1" t="s">
        <v>211</v>
      </c>
      <c r="H150" s="1" t="s">
        <v>631</v>
      </c>
      <c r="I150"/>
      <c r="J150"/>
      <c r="K15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AA150" s="1"/>
      <c r="AB150" s="2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 t="s">
        <v>212</v>
      </c>
      <c r="AQ150" s="2">
        <v>19</v>
      </c>
      <c r="AR150" s="1"/>
    </row>
    <row r="151" spans="5:44" x14ac:dyDescent="0.15">
      <c r="E151" s="1"/>
      <c r="F151" s="1"/>
      <c r="G151" s="1" t="s">
        <v>212</v>
      </c>
      <c r="H151" s="1" t="s">
        <v>632</v>
      </c>
      <c r="I151"/>
      <c r="J151"/>
      <c r="K15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AA151" s="1"/>
      <c r="AB151" s="20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 t="s">
        <v>213</v>
      </c>
      <c r="AQ151" s="2">
        <v>20</v>
      </c>
      <c r="AR151" s="1"/>
    </row>
    <row r="152" spans="5:44" x14ac:dyDescent="0.15">
      <c r="F152" s="1"/>
      <c r="G152" s="1" t="s">
        <v>213</v>
      </c>
      <c r="H152" s="1" t="s">
        <v>633</v>
      </c>
      <c r="I152"/>
      <c r="J152"/>
      <c r="K15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AA152" s="1"/>
      <c r="AB152" s="20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 t="s">
        <v>214</v>
      </c>
      <c r="AQ152" s="2">
        <v>21</v>
      </c>
      <c r="AR152" s="1"/>
    </row>
    <row r="153" spans="5:44" x14ac:dyDescent="0.15">
      <c r="F153" s="1"/>
      <c r="G153" s="1" t="s">
        <v>214</v>
      </c>
      <c r="H153" s="1" t="s">
        <v>618</v>
      </c>
      <c r="I153"/>
      <c r="J153"/>
      <c r="K15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AA153" s="1"/>
      <c r="AB153" s="20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 t="s">
        <v>215</v>
      </c>
      <c r="AQ153" s="2">
        <v>22</v>
      </c>
      <c r="AR153" s="1"/>
    </row>
    <row r="154" spans="5:44" x14ac:dyDescent="0.15">
      <c r="F154" s="1"/>
      <c r="G154" s="1" t="s">
        <v>215</v>
      </c>
      <c r="H154" s="1" t="s">
        <v>619</v>
      </c>
      <c r="I154"/>
      <c r="J154"/>
      <c r="K15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AA154" s="1"/>
      <c r="AB154" s="20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 t="s">
        <v>216</v>
      </c>
      <c r="AQ154" s="2">
        <v>23</v>
      </c>
      <c r="AR154" s="1"/>
    </row>
    <row r="155" spans="5:44" x14ac:dyDescent="0.15">
      <c r="F155" s="1"/>
      <c r="G155" s="1" t="s">
        <v>216</v>
      </c>
      <c r="H155" s="1" t="s">
        <v>620</v>
      </c>
      <c r="I155"/>
      <c r="J155"/>
      <c r="K15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AA155" s="1"/>
      <c r="AB155" s="20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 t="s">
        <v>217</v>
      </c>
      <c r="AQ155" s="2">
        <v>24</v>
      </c>
      <c r="AR155" s="1"/>
    </row>
    <row r="156" spans="5:44" x14ac:dyDescent="0.15">
      <c r="F156" s="1"/>
      <c r="G156" s="1" t="s">
        <v>217</v>
      </c>
      <c r="H156" s="1" t="s">
        <v>621</v>
      </c>
      <c r="I156"/>
      <c r="J156"/>
      <c r="K15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AA156" s="1"/>
      <c r="AB156" s="20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 t="s">
        <v>218</v>
      </c>
      <c r="AQ156" s="2">
        <v>25</v>
      </c>
      <c r="AR156" s="1"/>
    </row>
    <row r="157" spans="5:44" x14ac:dyDescent="0.15">
      <c r="F157" s="1"/>
      <c r="G157" s="1" t="s">
        <v>218</v>
      </c>
      <c r="H157" s="1" t="s">
        <v>622</v>
      </c>
      <c r="I157"/>
      <c r="J157"/>
      <c r="K15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AA157" s="1"/>
      <c r="AB157" s="20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 t="s">
        <v>219</v>
      </c>
      <c r="AQ157" s="2">
        <v>26</v>
      </c>
      <c r="AR157" s="1"/>
    </row>
    <row r="158" spans="5:44" x14ac:dyDescent="0.15">
      <c r="F158" s="1"/>
      <c r="G158" s="1" t="s">
        <v>219</v>
      </c>
      <c r="H158" s="1" t="s">
        <v>613</v>
      </c>
      <c r="I158"/>
      <c r="J158"/>
      <c r="K1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AA158" s="1"/>
      <c r="AB158" s="20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 t="s">
        <v>220</v>
      </c>
      <c r="AQ158" s="2">
        <v>27</v>
      </c>
      <c r="AR158" s="1"/>
    </row>
    <row r="159" spans="5:44" x14ac:dyDescent="0.15">
      <c r="F159" s="1"/>
      <c r="G159" s="1" t="s">
        <v>220</v>
      </c>
      <c r="H159" s="1" t="s">
        <v>634</v>
      </c>
      <c r="I159"/>
      <c r="J159"/>
      <c r="K15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AA159" s="1"/>
      <c r="AB159" s="20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 t="s">
        <v>221</v>
      </c>
      <c r="AQ159" s="2">
        <v>28</v>
      </c>
      <c r="AR159" s="1"/>
    </row>
    <row r="160" spans="5:44" x14ac:dyDescent="0.15">
      <c r="F160" s="1"/>
      <c r="G160" s="1" t="s">
        <v>221</v>
      </c>
      <c r="H160" s="1" t="s">
        <v>624</v>
      </c>
      <c r="I160"/>
      <c r="J160"/>
      <c r="K16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AA160" s="1"/>
      <c r="AB160" s="2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 t="s">
        <v>222</v>
      </c>
      <c r="AQ160" s="2">
        <v>29</v>
      </c>
      <c r="AR160" s="1"/>
    </row>
    <row r="161" spans="6:44" x14ac:dyDescent="0.15">
      <c r="F161" s="1"/>
      <c r="G161" s="1" t="s">
        <v>222</v>
      </c>
      <c r="H161" s="1" t="s">
        <v>586</v>
      </c>
      <c r="I161"/>
      <c r="J161"/>
      <c r="K16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AA161" s="1"/>
      <c r="AB161" s="20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 t="s">
        <v>193</v>
      </c>
      <c r="AQ161" s="2">
        <v>30</v>
      </c>
      <c r="AR161" s="1"/>
    </row>
    <row r="162" spans="6:44" x14ac:dyDescent="0.15">
      <c r="G162" s="7" t="s">
        <v>193</v>
      </c>
      <c r="H162" s="1" t="s">
        <v>626</v>
      </c>
      <c r="I162"/>
      <c r="J162"/>
      <c r="K16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AA162" s="1"/>
      <c r="AB162" s="20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 t="s">
        <v>223</v>
      </c>
      <c r="AQ162" s="2">
        <v>31</v>
      </c>
      <c r="AR162" s="1"/>
    </row>
    <row r="163" spans="6:44" x14ac:dyDescent="0.15">
      <c r="G163" s="7" t="s">
        <v>223</v>
      </c>
      <c r="H163" s="1" t="s">
        <v>628</v>
      </c>
      <c r="I163"/>
      <c r="J163"/>
      <c r="K163"/>
      <c r="W163" s="1"/>
      <c r="X163" s="1"/>
      <c r="AA163" s="1"/>
      <c r="AB163" s="20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 t="s">
        <v>224</v>
      </c>
      <c r="AQ163" s="2">
        <v>32</v>
      </c>
      <c r="AR163" s="1"/>
    </row>
    <row r="164" spans="6:44" x14ac:dyDescent="0.15">
      <c r="G164" s="7" t="s">
        <v>224</v>
      </c>
      <c r="H164" s="1" t="s">
        <v>629</v>
      </c>
      <c r="I164"/>
      <c r="J164"/>
      <c r="K164"/>
      <c r="AA164" s="1"/>
      <c r="AB164" s="20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 t="s">
        <v>225</v>
      </c>
      <c r="AQ164" s="2">
        <v>33</v>
      </c>
      <c r="AR164" s="1"/>
    </row>
    <row r="165" spans="6:44" x14ac:dyDescent="0.15">
      <c r="G165" s="7" t="s">
        <v>225</v>
      </c>
      <c r="H165" s="1" t="s">
        <v>630</v>
      </c>
      <c r="I165"/>
      <c r="J165"/>
      <c r="K165"/>
      <c r="AA165" s="1"/>
      <c r="AB165" s="20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 t="s">
        <v>226</v>
      </c>
      <c r="AQ165" s="2">
        <v>34</v>
      </c>
      <c r="AR165" s="1"/>
    </row>
    <row r="166" spans="6:44" x14ac:dyDescent="0.15">
      <c r="G166" s="7" t="s">
        <v>226</v>
      </c>
      <c r="H166" s="1" t="s">
        <v>631</v>
      </c>
      <c r="I166"/>
      <c r="J166"/>
      <c r="K166"/>
      <c r="AA166" s="1"/>
      <c r="AB166" s="20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 t="s">
        <v>227</v>
      </c>
      <c r="AQ166" s="2">
        <v>35</v>
      </c>
      <c r="AR166" s="1"/>
    </row>
    <row r="167" spans="6:44" x14ac:dyDescent="0.15">
      <c r="G167" s="7" t="s">
        <v>227</v>
      </c>
      <c r="H167" s="1" t="s">
        <v>633</v>
      </c>
      <c r="I167"/>
      <c r="J167"/>
      <c r="K167"/>
      <c r="AA167" s="1"/>
      <c r="AB167" s="20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 t="s">
        <v>228</v>
      </c>
      <c r="AQ167" s="2">
        <v>36</v>
      </c>
      <c r="AR167" s="1"/>
    </row>
    <row r="168" spans="6:44" x14ac:dyDescent="0.15">
      <c r="G168" s="7" t="s">
        <v>228</v>
      </c>
      <c r="H168" s="1"/>
      <c r="I168"/>
      <c r="J168"/>
      <c r="K168"/>
      <c r="AA168" s="1"/>
      <c r="AB168" s="20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 t="s">
        <v>229</v>
      </c>
      <c r="AQ168" s="2">
        <v>37</v>
      </c>
      <c r="AR168" s="1"/>
    </row>
    <row r="169" spans="6:44" x14ac:dyDescent="0.15">
      <c r="G169" s="7" t="s">
        <v>229</v>
      </c>
      <c r="H169" s="1"/>
      <c r="I169"/>
      <c r="J169"/>
      <c r="K169"/>
      <c r="AA169" s="1"/>
      <c r="AB169" s="20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 t="s">
        <v>230</v>
      </c>
      <c r="AQ169" s="2">
        <v>38</v>
      </c>
      <c r="AR169" s="1"/>
    </row>
    <row r="170" spans="6:44" x14ac:dyDescent="0.15">
      <c r="G170" s="7" t="s">
        <v>230</v>
      </c>
      <c r="H170" s="1"/>
      <c r="I170"/>
      <c r="J170"/>
      <c r="K170"/>
      <c r="AA170" s="1"/>
      <c r="AB170" s="2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 t="s">
        <v>231</v>
      </c>
      <c r="AQ170" s="2">
        <v>39</v>
      </c>
      <c r="AR170" s="1"/>
    </row>
    <row r="171" spans="6:44" x14ac:dyDescent="0.15">
      <c r="G171" s="7" t="s">
        <v>231</v>
      </c>
      <c r="H171" t="s">
        <v>270</v>
      </c>
      <c r="I171" s="1"/>
      <c r="J171"/>
      <c r="K171"/>
      <c r="AA171" s="1"/>
      <c r="AB171" s="20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 t="s">
        <v>232</v>
      </c>
      <c r="AQ171" s="2">
        <v>40</v>
      </c>
      <c r="AR171" s="1"/>
    </row>
    <row r="172" spans="6:44" x14ac:dyDescent="0.15">
      <c r="G172" s="7" t="s">
        <v>232</v>
      </c>
      <c r="H172" s="1" t="s">
        <v>618</v>
      </c>
      <c r="I172" s="1"/>
      <c r="J172"/>
      <c r="K172"/>
      <c r="AA172" s="1"/>
      <c r="AB172" s="20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 t="s">
        <v>233</v>
      </c>
      <c r="AQ172" s="2">
        <v>41</v>
      </c>
      <c r="AR172" s="1"/>
    </row>
    <row r="173" spans="6:44" x14ac:dyDescent="0.15">
      <c r="G173" s="7" t="s">
        <v>233</v>
      </c>
      <c r="H173" s="1" t="s">
        <v>619</v>
      </c>
      <c r="I173"/>
      <c r="J173" s="1"/>
      <c r="K173"/>
      <c r="AA173" s="1"/>
      <c r="AB173" s="20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 t="s">
        <v>234</v>
      </c>
      <c r="AQ173" s="2">
        <v>42</v>
      </c>
      <c r="AR173" s="1"/>
    </row>
    <row r="174" spans="6:44" x14ac:dyDescent="0.15">
      <c r="G174" s="7" t="s">
        <v>234</v>
      </c>
      <c r="H174" s="1" t="s">
        <v>620</v>
      </c>
      <c r="I174"/>
      <c r="J174" s="1"/>
      <c r="K174"/>
      <c r="AA174" s="1"/>
      <c r="AB174" s="20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 t="s">
        <v>235</v>
      </c>
      <c r="AQ174" s="2">
        <v>43</v>
      </c>
      <c r="AR174" s="1"/>
    </row>
    <row r="175" spans="6:44" x14ac:dyDescent="0.15">
      <c r="G175" s="7" t="s">
        <v>235</v>
      </c>
      <c r="H175" s="1" t="s">
        <v>621</v>
      </c>
      <c r="I175"/>
      <c r="J175"/>
      <c r="K175" s="1"/>
      <c r="AA175" s="1"/>
      <c r="AB175" s="20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 t="s">
        <v>236</v>
      </c>
      <c r="AQ175" s="2">
        <v>44</v>
      </c>
      <c r="AR175" s="1"/>
    </row>
    <row r="176" spans="6:44" x14ac:dyDescent="0.15">
      <c r="G176" s="7" t="s">
        <v>236</v>
      </c>
      <c r="H176" s="1" t="s">
        <v>622</v>
      </c>
      <c r="I176"/>
      <c r="J176"/>
      <c r="K176" s="1"/>
      <c r="AA176" s="1"/>
      <c r="AB176" s="20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 t="s">
        <v>237</v>
      </c>
      <c r="AQ176" s="2">
        <v>45</v>
      </c>
      <c r="AR176" s="1"/>
    </row>
    <row r="177" spans="7:44" x14ac:dyDescent="0.15">
      <c r="G177" s="7" t="s">
        <v>237</v>
      </c>
      <c r="H177" s="1" t="s">
        <v>613</v>
      </c>
      <c r="I177"/>
      <c r="J177"/>
      <c r="K177"/>
      <c r="AA177" s="1"/>
      <c r="AB177" s="20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 t="s">
        <v>194</v>
      </c>
      <c r="AQ177" s="2">
        <v>46</v>
      </c>
      <c r="AR177" s="1"/>
    </row>
    <row r="178" spans="7:44" x14ac:dyDescent="0.15">
      <c r="G178" s="7" t="s">
        <v>194</v>
      </c>
      <c r="H178" s="1" t="s">
        <v>614</v>
      </c>
      <c r="I178"/>
      <c r="J178"/>
      <c r="K178"/>
      <c r="AA178" s="1"/>
      <c r="AB178" s="20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 t="s">
        <v>238</v>
      </c>
      <c r="AQ178" s="2">
        <v>47</v>
      </c>
      <c r="AR178" s="1"/>
    </row>
    <row r="179" spans="7:44" x14ac:dyDescent="0.15">
      <c r="G179" s="7" t="s">
        <v>238</v>
      </c>
      <c r="H179" s="1" t="s">
        <v>623</v>
      </c>
      <c r="I179"/>
      <c r="J179"/>
      <c r="K179"/>
      <c r="AA179" s="1"/>
      <c r="AB179" s="20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 t="s">
        <v>239</v>
      </c>
      <c r="AQ179" s="2">
        <v>49</v>
      </c>
      <c r="AR179" s="1"/>
    </row>
    <row r="180" spans="7:44" x14ac:dyDescent="0.15">
      <c r="G180" s="7" t="s">
        <v>239</v>
      </c>
      <c r="H180" s="1" t="s">
        <v>624</v>
      </c>
      <c r="I180"/>
      <c r="J180"/>
      <c r="K180"/>
      <c r="AA180" s="1"/>
      <c r="AB180" s="2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7:44" x14ac:dyDescent="0.15">
      <c r="H181" s="1" t="s">
        <v>625</v>
      </c>
      <c r="I181"/>
      <c r="J181"/>
      <c r="K181"/>
      <c r="AA181" s="1"/>
      <c r="AB181" s="20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7:44" x14ac:dyDescent="0.15">
      <c r="H182" s="1" t="s">
        <v>626</v>
      </c>
      <c r="I182"/>
      <c r="J182"/>
      <c r="K182"/>
      <c r="AA182" s="1"/>
      <c r="AB182" s="20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7:44" x14ac:dyDescent="0.15">
      <c r="H183" s="1" t="s">
        <v>627</v>
      </c>
      <c r="I183"/>
      <c r="J183"/>
      <c r="K183"/>
      <c r="AA183" s="1"/>
      <c r="AB183" s="20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7:44" x14ac:dyDescent="0.15">
      <c r="H184" s="1" t="s">
        <v>628</v>
      </c>
      <c r="I184"/>
      <c r="J184"/>
      <c r="K184"/>
      <c r="AA184" s="1"/>
      <c r="AB184" s="20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7:44" x14ac:dyDescent="0.15">
      <c r="H185" s="1" t="s">
        <v>629</v>
      </c>
      <c r="I185"/>
      <c r="J185"/>
      <c r="K185"/>
      <c r="AA185" s="1"/>
      <c r="AB185" s="20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7:44" x14ac:dyDescent="0.15">
      <c r="H186" s="1" t="s">
        <v>630</v>
      </c>
      <c r="I186"/>
      <c r="J186"/>
      <c r="K186"/>
      <c r="AA186" s="1"/>
      <c r="AB186" s="20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7:44" x14ac:dyDescent="0.15">
      <c r="H187" s="1" t="s">
        <v>631</v>
      </c>
      <c r="I187"/>
      <c r="J187"/>
      <c r="K187"/>
      <c r="AA187" s="1"/>
      <c r="AB187" s="20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7:44" x14ac:dyDescent="0.15">
      <c r="H188" s="7" t="s">
        <v>632</v>
      </c>
      <c r="AA188" s="1"/>
      <c r="AB188" s="20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7:44" x14ac:dyDescent="0.15">
      <c r="H189" s="7" t="s">
        <v>633</v>
      </c>
      <c r="AA189" s="1"/>
      <c r="AB189" s="20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7:44" x14ac:dyDescent="0.15">
      <c r="H190" s="1"/>
      <c r="I190" t="s">
        <v>271</v>
      </c>
      <c r="J190"/>
      <c r="K190"/>
      <c r="L190"/>
      <c r="AA190" s="1"/>
      <c r="AB190" s="2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7:44" x14ac:dyDescent="0.15">
      <c r="I191" s="1" t="s">
        <v>618</v>
      </c>
      <c r="K191"/>
      <c r="L191"/>
      <c r="AA191" s="1"/>
      <c r="AB191" s="20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7:44" x14ac:dyDescent="0.15">
      <c r="H192" s="1"/>
      <c r="I192" s="1" t="s">
        <v>619</v>
      </c>
      <c r="J192"/>
      <c r="L192"/>
      <c r="AA192" s="1"/>
      <c r="AB192" s="20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8:44" x14ac:dyDescent="0.15">
      <c r="H193" s="1"/>
      <c r="I193" s="1" t="s">
        <v>620</v>
      </c>
      <c r="J193"/>
      <c r="L193"/>
      <c r="AA193" s="1"/>
      <c r="AB193" s="20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8:44" x14ac:dyDescent="0.15">
      <c r="H194" s="1"/>
      <c r="I194" s="1" t="s">
        <v>621</v>
      </c>
      <c r="J194"/>
      <c r="K194"/>
      <c r="AA194" s="1"/>
      <c r="AB194" s="20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8:44" x14ac:dyDescent="0.15">
      <c r="H195" s="1"/>
      <c r="I195" s="1" t="s">
        <v>622</v>
      </c>
      <c r="J195"/>
      <c r="K195"/>
      <c r="AA195" s="1"/>
      <c r="AB195" s="20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8:44" x14ac:dyDescent="0.15">
      <c r="H196" s="1"/>
      <c r="I196" s="1" t="s">
        <v>613</v>
      </c>
      <c r="J196"/>
      <c r="K196"/>
      <c r="L196"/>
      <c r="AA196" s="1"/>
      <c r="AB196" s="20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8:44" x14ac:dyDescent="0.15">
      <c r="H197" s="1"/>
      <c r="I197" s="1" t="s">
        <v>634</v>
      </c>
      <c r="J197"/>
      <c r="K197"/>
      <c r="L197"/>
      <c r="AA197" s="1"/>
      <c r="AB197" s="20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8:44" x14ac:dyDescent="0.15">
      <c r="H198" s="1"/>
      <c r="I198" s="1" t="s">
        <v>624</v>
      </c>
      <c r="J198"/>
      <c r="K198"/>
      <c r="L198"/>
      <c r="AA198" s="1"/>
      <c r="AB198" s="20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8:44" x14ac:dyDescent="0.15">
      <c r="I199" s="1" t="s">
        <v>626</v>
      </c>
      <c r="J199"/>
      <c r="K199"/>
      <c r="L199"/>
      <c r="AA199" s="1"/>
      <c r="AB199" s="20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8:44" x14ac:dyDescent="0.15">
      <c r="I200" s="1" t="s">
        <v>628</v>
      </c>
      <c r="J200"/>
      <c r="K200"/>
      <c r="L200"/>
      <c r="AA200" s="1"/>
      <c r="AB200" s="2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8:44" x14ac:dyDescent="0.15">
      <c r="I201" s="1" t="s">
        <v>629</v>
      </c>
      <c r="J201"/>
      <c r="K201"/>
      <c r="L201"/>
      <c r="AA201" s="1"/>
      <c r="AB201" s="20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8:44" x14ac:dyDescent="0.15">
      <c r="I202" s="1" t="s">
        <v>630</v>
      </c>
      <c r="J202"/>
      <c r="K202"/>
      <c r="L202"/>
      <c r="AA202" s="1"/>
      <c r="AB202" s="20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8:44" x14ac:dyDescent="0.15">
      <c r="I203" s="1" t="s">
        <v>631</v>
      </c>
      <c r="J203"/>
      <c r="K203"/>
      <c r="L203"/>
      <c r="AA203" s="1"/>
      <c r="AB203" s="20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8:44" x14ac:dyDescent="0.15">
      <c r="I204" s="1" t="s">
        <v>633</v>
      </c>
      <c r="J204"/>
      <c r="K204"/>
      <c r="L204"/>
      <c r="AA204" s="1"/>
      <c r="AB204" s="20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8:44" x14ac:dyDescent="0.15">
      <c r="I205"/>
      <c r="K205"/>
      <c r="L205"/>
      <c r="AA205" s="1"/>
      <c r="AB205" s="20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8:44" x14ac:dyDescent="0.15">
      <c r="I206"/>
      <c r="K206"/>
      <c r="L206"/>
      <c r="AA206" s="1"/>
      <c r="AB206" s="20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8:44" x14ac:dyDescent="0.15">
      <c r="I207"/>
      <c r="L207"/>
      <c r="AA207" s="1"/>
      <c r="AB207" s="20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8:44" x14ac:dyDescent="0.15">
      <c r="L208"/>
      <c r="AA208" s="1"/>
      <c r="AB208" s="20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8:44" x14ac:dyDescent="0.15">
      <c r="AA209" s="1"/>
      <c r="AB209" s="20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8:44" x14ac:dyDescent="0.15">
      <c r="AA210" s="1"/>
      <c r="AB210" s="2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8:44" x14ac:dyDescent="0.15">
      <c r="AA211" s="1"/>
      <c r="AB211" s="20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8:44" x14ac:dyDescent="0.15">
      <c r="AA212" s="1"/>
      <c r="AB212" s="20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8:44" x14ac:dyDescent="0.15">
      <c r="AA213" s="1"/>
      <c r="AB213" s="20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8:44" x14ac:dyDescent="0.15">
      <c r="AA214" s="1"/>
      <c r="AB214" s="20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8:44" x14ac:dyDescent="0.15">
      <c r="AA215" s="1"/>
      <c r="AB215" s="20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8:44" x14ac:dyDescent="0.15">
      <c r="AA216" s="1"/>
      <c r="AB216" s="20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8:44" x14ac:dyDescent="0.15">
      <c r="AA217" s="1"/>
      <c r="AB217" s="20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8:44" x14ac:dyDescent="0.15">
      <c r="H218" s="34" t="s">
        <v>109</v>
      </c>
      <c r="I218" s="34" t="s">
        <v>110</v>
      </c>
      <c r="J218" s="35" t="s">
        <v>108</v>
      </c>
      <c r="L218" s="36" t="s">
        <v>274</v>
      </c>
      <c r="AA218" s="1"/>
      <c r="AB218" s="20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8:44" x14ac:dyDescent="0.15">
      <c r="H219" s="34" t="s">
        <v>334</v>
      </c>
      <c r="I219" s="34" t="s">
        <v>23</v>
      </c>
      <c r="J219" s="35" t="s">
        <v>22</v>
      </c>
      <c r="L219" s="36" t="s">
        <v>274</v>
      </c>
      <c r="AA219" s="1"/>
      <c r="AB219" s="20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8:44" x14ac:dyDescent="0.15">
      <c r="H220" s="34" t="s">
        <v>335</v>
      </c>
      <c r="I220" s="34" t="s">
        <v>25</v>
      </c>
      <c r="J220" s="35" t="s">
        <v>24</v>
      </c>
      <c r="K220" s="36"/>
      <c r="L220" s="36" t="s">
        <v>274</v>
      </c>
      <c r="AA220" s="1"/>
      <c r="AB220" s="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8:44" x14ac:dyDescent="0.15">
      <c r="H221" s="34" t="s">
        <v>336</v>
      </c>
      <c r="I221" s="34" t="s">
        <v>130</v>
      </c>
      <c r="J221" s="35" t="s">
        <v>129</v>
      </c>
      <c r="K221" s="36"/>
      <c r="L221" s="36" t="s">
        <v>274</v>
      </c>
      <c r="AA221" s="1"/>
      <c r="AB221" s="20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8:44" x14ac:dyDescent="0.15">
      <c r="H222" s="34" t="s">
        <v>337</v>
      </c>
      <c r="I222" s="34" t="s">
        <v>132</v>
      </c>
      <c r="J222" s="35" t="s">
        <v>131</v>
      </c>
      <c r="K222" s="36"/>
      <c r="L222" s="36" t="s">
        <v>274</v>
      </c>
      <c r="AA222" s="1"/>
      <c r="AB222" s="20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8:44" x14ac:dyDescent="0.15">
      <c r="H223" s="34" t="s">
        <v>338</v>
      </c>
      <c r="I223" s="34" t="s">
        <v>27</v>
      </c>
      <c r="J223" s="35" t="s">
        <v>26</v>
      </c>
      <c r="K223" s="36"/>
      <c r="L223" s="36" t="s">
        <v>274</v>
      </c>
      <c r="AA223" s="1"/>
      <c r="AB223" s="20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8:44" x14ac:dyDescent="0.15">
      <c r="H224" s="34" t="s">
        <v>339</v>
      </c>
      <c r="I224" s="34" t="s">
        <v>29</v>
      </c>
      <c r="J224" s="35" t="s">
        <v>28</v>
      </c>
      <c r="K224" s="36"/>
      <c r="L224" s="36" t="s">
        <v>274</v>
      </c>
      <c r="AA224" s="1"/>
      <c r="AB224" s="20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8:44" x14ac:dyDescent="0.15">
      <c r="H225" s="34" t="s">
        <v>593</v>
      </c>
      <c r="I225" s="34" t="s">
        <v>31</v>
      </c>
      <c r="J225" s="35" t="s">
        <v>30</v>
      </c>
      <c r="K225" s="36"/>
      <c r="L225" s="36" t="s">
        <v>274</v>
      </c>
      <c r="AA225" s="1"/>
      <c r="AB225" s="20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8:44" x14ac:dyDescent="0.15">
      <c r="H226" s="34" t="s">
        <v>340</v>
      </c>
      <c r="I226" s="34" t="s">
        <v>42</v>
      </c>
      <c r="J226" s="35" t="s">
        <v>262</v>
      </c>
      <c r="K226" s="36"/>
      <c r="L226" s="36" t="s">
        <v>274</v>
      </c>
      <c r="AA226" s="1"/>
      <c r="AB226" s="20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8:44" x14ac:dyDescent="0.15">
      <c r="H227" s="34" t="s">
        <v>341</v>
      </c>
      <c r="I227" s="34" t="s">
        <v>33</v>
      </c>
      <c r="J227" s="35" t="s">
        <v>32</v>
      </c>
      <c r="K227" s="36"/>
      <c r="L227" s="36" t="s">
        <v>274</v>
      </c>
      <c r="AA227" s="1"/>
      <c r="AB227" s="20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8:44" x14ac:dyDescent="0.15">
      <c r="H228" s="34" t="s">
        <v>342</v>
      </c>
      <c r="I228" s="34" t="s">
        <v>35</v>
      </c>
      <c r="J228" s="35" t="s">
        <v>34</v>
      </c>
      <c r="K228" s="36"/>
      <c r="L228" s="36" t="s">
        <v>274</v>
      </c>
      <c r="AA228" s="1"/>
      <c r="AB228" s="20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8:44" x14ac:dyDescent="0.15">
      <c r="H229" s="34" t="s">
        <v>343</v>
      </c>
      <c r="I229" s="34" t="s">
        <v>37</v>
      </c>
      <c r="J229" s="35" t="s">
        <v>36</v>
      </c>
      <c r="K229" s="36"/>
      <c r="L229" s="36" t="s">
        <v>274</v>
      </c>
      <c r="AA229" s="1"/>
      <c r="AB229" s="20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8:44" x14ac:dyDescent="0.15">
      <c r="H230" s="34" t="s">
        <v>344</v>
      </c>
      <c r="I230" s="34" t="s">
        <v>39</v>
      </c>
      <c r="J230" s="35" t="s">
        <v>38</v>
      </c>
      <c r="K230" s="36"/>
      <c r="L230" s="36" t="s">
        <v>274</v>
      </c>
      <c r="AA230" s="1"/>
      <c r="AB230" s="2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8:44" x14ac:dyDescent="0.15">
      <c r="H231" s="34" t="s">
        <v>345</v>
      </c>
      <c r="I231" s="34" t="s">
        <v>41</v>
      </c>
      <c r="J231" s="35" t="s">
        <v>40</v>
      </c>
      <c r="K231" s="36"/>
      <c r="L231" s="36" t="s">
        <v>274</v>
      </c>
      <c r="AA231" s="1"/>
      <c r="AB231" s="20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8:44" x14ac:dyDescent="0.15">
      <c r="H232" s="34" t="s">
        <v>328</v>
      </c>
      <c r="I232" s="34" t="s">
        <v>263</v>
      </c>
      <c r="J232" s="35" t="s">
        <v>69</v>
      </c>
      <c r="K232" s="36"/>
      <c r="L232" s="36" t="s">
        <v>274</v>
      </c>
      <c r="AA232" s="1"/>
      <c r="AB232" s="20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8:44" x14ac:dyDescent="0.15">
      <c r="H233" s="34" t="s">
        <v>346</v>
      </c>
      <c r="I233" s="34" t="s">
        <v>59</v>
      </c>
      <c r="J233" s="35" t="s">
        <v>58</v>
      </c>
      <c r="K233" s="36"/>
      <c r="L233" s="36" t="s">
        <v>274</v>
      </c>
      <c r="AA233" s="1"/>
      <c r="AB233" s="20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8:44" x14ac:dyDescent="0.15">
      <c r="H234" s="34" t="s">
        <v>347</v>
      </c>
      <c r="I234" s="34" t="s">
        <v>60</v>
      </c>
      <c r="J234" s="35" t="s">
        <v>264</v>
      </c>
      <c r="K234" s="36"/>
      <c r="L234" s="36" t="s">
        <v>274</v>
      </c>
      <c r="AA234" s="1"/>
      <c r="AB234" s="20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8:44" x14ac:dyDescent="0.15">
      <c r="H235" s="34" t="s">
        <v>348</v>
      </c>
      <c r="I235" s="34" t="s">
        <v>66</v>
      </c>
      <c r="J235" s="35" t="s">
        <v>65</v>
      </c>
      <c r="K235" s="36"/>
      <c r="L235" s="36" t="s">
        <v>274</v>
      </c>
      <c r="AA235" s="1"/>
      <c r="AB235" s="20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8:44" x14ac:dyDescent="0.15">
      <c r="H236" s="34" t="s">
        <v>349</v>
      </c>
      <c r="I236" s="34" t="s">
        <v>64</v>
      </c>
      <c r="J236" s="35" t="s">
        <v>63</v>
      </c>
      <c r="K236" s="36"/>
      <c r="L236" s="36" t="s">
        <v>274</v>
      </c>
      <c r="AA236" s="1"/>
      <c r="AB236" s="20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8:44" x14ac:dyDescent="0.15">
      <c r="H237" s="34" t="s">
        <v>350</v>
      </c>
      <c r="I237" s="34" t="s">
        <v>62</v>
      </c>
      <c r="J237" s="35" t="s">
        <v>61</v>
      </c>
      <c r="K237" s="36"/>
      <c r="L237" s="36" t="s">
        <v>274</v>
      </c>
      <c r="AA237" s="1"/>
      <c r="AB237" s="20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8:44" x14ac:dyDescent="0.15">
      <c r="H238" s="34" t="s">
        <v>329</v>
      </c>
      <c r="I238" s="34" t="s">
        <v>265</v>
      </c>
      <c r="J238" s="35" t="s">
        <v>57</v>
      </c>
      <c r="K238" s="36"/>
      <c r="L238" s="36" t="s">
        <v>274</v>
      </c>
      <c r="AA238" s="1"/>
      <c r="AB238" s="20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8:44" x14ac:dyDescent="0.15">
      <c r="H239" s="34" t="s">
        <v>351</v>
      </c>
      <c r="I239" s="34" t="s">
        <v>73</v>
      </c>
      <c r="J239" s="35" t="s">
        <v>72</v>
      </c>
      <c r="K239" s="36"/>
      <c r="L239" s="36" t="s">
        <v>274</v>
      </c>
      <c r="AA239" s="1"/>
      <c r="AB239" s="20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8:44" x14ac:dyDescent="0.15">
      <c r="H240" s="34" t="s">
        <v>352</v>
      </c>
      <c r="I240" s="34" t="s">
        <v>75</v>
      </c>
      <c r="J240" s="35" t="s">
        <v>74</v>
      </c>
      <c r="K240" s="36"/>
      <c r="L240" s="36" t="s">
        <v>274</v>
      </c>
      <c r="AA240" s="1"/>
      <c r="AB240" s="2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8:44" x14ac:dyDescent="0.15">
      <c r="H241" s="34" t="s">
        <v>353</v>
      </c>
      <c r="I241" s="34" t="s">
        <v>96</v>
      </c>
      <c r="J241" s="35" t="s">
        <v>95</v>
      </c>
      <c r="K241" s="36"/>
      <c r="L241" s="36" t="s">
        <v>274</v>
      </c>
      <c r="AA241" s="1"/>
      <c r="AB241" s="20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8:44" x14ac:dyDescent="0.15">
      <c r="H242" s="34" t="s">
        <v>354</v>
      </c>
      <c r="I242" s="34" t="s">
        <v>90</v>
      </c>
      <c r="J242" s="35" t="s">
        <v>89</v>
      </c>
      <c r="K242" s="36"/>
      <c r="L242" s="36" t="s">
        <v>274</v>
      </c>
      <c r="AA242" s="1"/>
      <c r="AB242" s="20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8:44" x14ac:dyDescent="0.15">
      <c r="H243" s="34" t="s">
        <v>355</v>
      </c>
      <c r="I243" s="34" t="s">
        <v>79</v>
      </c>
      <c r="J243" s="35" t="s">
        <v>78</v>
      </c>
      <c r="K243" s="36"/>
      <c r="L243" s="36" t="s">
        <v>274</v>
      </c>
      <c r="AA243" s="1"/>
      <c r="AB243" s="20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8:44" x14ac:dyDescent="0.15">
      <c r="H244" s="34" t="s">
        <v>356</v>
      </c>
      <c r="I244" s="34" t="s">
        <v>82</v>
      </c>
      <c r="J244" s="35" t="s">
        <v>81</v>
      </c>
      <c r="K244" s="36"/>
      <c r="L244" s="36" t="s">
        <v>274</v>
      </c>
      <c r="AA244" s="1"/>
      <c r="AB244" s="20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8:44" x14ac:dyDescent="0.15">
      <c r="H245" s="34" t="s">
        <v>357</v>
      </c>
      <c r="I245" s="34" t="s">
        <v>80</v>
      </c>
      <c r="J245" s="35" t="s">
        <v>266</v>
      </c>
      <c r="K245" s="36"/>
      <c r="L245" s="36" t="s">
        <v>274</v>
      </c>
      <c r="AA245" s="1"/>
      <c r="AB245" s="20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8:44" x14ac:dyDescent="0.15">
      <c r="H246" s="34" t="s">
        <v>358</v>
      </c>
      <c r="I246" s="34" t="s">
        <v>84</v>
      </c>
      <c r="J246" s="35" t="s">
        <v>83</v>
      </c>
      <c r="K246" s="36"/>
      <c r="L246" s="36" t="s">
        <v>274</v>
      </c>
      <c r="AA246" s="1"/>
      <c r="AB246" s="20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8:44" x14ac:dyDescent="0.15">
      <c r="H247" s="34" t="s">
        <v>359</v>
      </c>
      <c r="I247" s="34" t="s">
        <v>86</v>
      </c>
      <c r="J247" s="35" t="s">
        <v>85</v>
      </c>
      <c r="K247" s="36"/>
      <c r="L247" s="36" t="s">
        <v>274</v>
      </c>
      <c r="AA247" s="1"/>
      <c r="AB247" s="20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8:44" x14ac:dyDescent="0.15">
      <c r="H248" s="34" t="s">
        <v>360</v>
      </c>
      <c r="I248" s="34" t="s">
        <v>94</v>
      </c>
      <c r="J248" s="35" t="s">
        <v>93</v>
      </c>
      <c r="K248" s="36"/>
      <c r="L248" s="36" t="s">
        <v>274</v>
      </c>
      <c r="AA248" s="1"/>
      <c r="AB248" s="20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8:44" x14ac:dyDescent="0.15">
      <c r="H249" s="34" t="s">
        <v>361</v>
      </c>
      <c r="I249" s="34" t="s">
        <v>88</v>
      </c>
      <c r="J249" s="35" t="s">
        <v>87</v>
      </c>
      <c r="K249" s="36"/>
      <c r="L249" s="36" t="s">
        <v>274</v>
      </c>
      <c r="AA249" s="1"/>
      <c r="AB249" s="20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8:44" x14ac:dyDescent="0.15">
      <c r="H250" s="34" t="s">
        <v>362</v>
      </c>
      <c r="I250" s="34" t="s">
        <v>98</v>
      </c>
      <c r="J250" s="35" t="s">
        <v>97</v>
      </c>
      <c r="K250" s="36"/>
      <c r="L250" s="36" t="s">
        <v>274</v>
      </c>
      <c r="AA250" s="1"/>
      <c r="AB250" s="2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8:44" x14ac:dyDescent="0.15">
      <c r="H251" s="34" t="s">
        <v>363</v>
      </c>
      <c r="I251" s="34" t="s">
        <v>134</v>
      </c>
      <c r="J251" s="35" t="s">
        <v>133</v>
      </c>
      <c r="K251" s="36"/>
      <c r="L251" s="36" t="s">
        <v>274</v>
      </c>
      <c r="AA251" s="1"/>
      <c r="AB251" s="20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8:44" x14ac:dyDescent="0.15">
      <c r="H252" s="34" t="s">
        <v>364</v>
      </c>
      <c r="I252" s="34" t="s">
        <v>101</v>
      </c>
      <c r="J252" s="35" t="s">
        <v>100</v>
      </c>
      <c r="K252" s="36"/>
      <c r="L252" s="36" t="s">
        <v>274</v>
      </c>
      <c r="AA252" s="1"/>
      <c r="AB252" s="20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8:44" x14ac:dyDescent="0.15">
      <c r="H253" s="34" t="s">
        <v>365</v>
      </c>
      <c r="I253" s="34" t="s">
        <v>99</v>
      </c>
      <c r="J253" s="35" t="s">
        <v>267</v>
      </c>
      <c r="K253" s="36"/>
      <c r="L253" s="36" t="s">
        <v>274</v>
      </c>
      <c r="AA253" s="1"/>
      <c r="AB253" s="20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8:44" x14ac:dyDescent="0.15">
      <c r="H254" s="34" t="s">
        <v>366</v>
      </c>
      <c r="I254" s="34" t="s">
        <v>105</v>
      </c>
      <c r="J254" s="35" t="s">
        <v>104</v>
      </c>
      <c r="K254" s="36"/>
      <c r="L254" s="36" t="s">
        <v>274</v>
      </c>
      <c r="AA254" s="1"/>
      <c r="AB254" s="20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8:44" x14ac:dyDescent="0.15">
      <c r="H255" s="34" t="s">
        <v>367</v>
      </c>
      <c r="I255" s="34" t="s">
        <v>103</v>
      </c>
      <c r="J255" s="35" t="s">
        <v>102</v>
      </c>
      <c r="K255" s="36"/>
      <c r="L255" s="36" t="s">
        <v>274</v>
      </c>
      <c r="AA255" s="1"/>
      <c r="AB255" s="20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8:44" x14ac:dyDescent="0.15">
      <c r="H256" s="34" t="s">
        <v>368</v>
      </c>
      <c r="I256" s="34" t="s">
        <v>120</v>
      </c>
      <c r="J256" s="35" t="s">
        <v>119</v>
      </c>
      <c r="K256" s="36"/>
      <c r="L256" s="36" t="s">
        <v>274</v>
      </c>
      <c r="AA256" s="1"/>
      <c r="AB256" s="20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8:44" x14ac:dyDescent="0.15">
      <c r="H257" s="34" t="s">
        <v>369</v>
      </c>
      <c r="I257" s="34" t="s">
        <v>118</v>
      </c>
      <c r="J257" s="35" t="s">
        <v>117</v>
      </c>
      <c r="K257" s="36"/>
      <c r="L257" s="36" t="s">
        <v>274</v>
      </c>
      <c r="AA257" s="1"/>
      <c r="AB257" s="20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8:44" x14ac:dyDescent="0.15">
      <c r="H258" s="34" t="s">
        <v>370</v>
      </c>
      <c r="I258" s="34" t="s">
        <v>116</v>
      </c>
      <c r="J258" s="35" t="s">
        <v>115</v>
      </c>
      <c r="K258" s="36"/>
      <c r="L258" s="36" t="s">
        <v>274</v>
      </c>
      <c r="AA258" s="1"/>
      <c r="AB258" s="20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8:44" x14ac:dyDescent="0.15">
      <c r="H259" s="34" t="s">
        <v>371</v>
      </c>
      <c r="I259" s="34" t="s">
        <v>114</v>
      </c>
      <c r="J259" s="35" t="s">
        <v>113</v>
      </c>
      <c r="K259" s="36"/>
      <c r="L259" s="36" t="s">
        <v>274</v>
      </c>
      <c r="AA259" s="1"/>
      <c r="AB259" s="20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8:44" x14ac:dyDescent="0.15">
      <c r="H260" s="34" t="s">
        <v>372</v>
      </c>
      <c r="I260" s="34" t="s">
        <v>268</v>
      </c>
      <c r="J260" s="35" t="s">
        <v>43</v>
      </c>
      <c r="K260" s="36"/>
      <c r="L260" s="36" t="s">
        <v>274</v>
      </c>
      <c r="AA260" s="1"/>
      <c r="AB260" s="2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8:44" x14ac:dyDescent="0.15">
      <c r="H261" s="34" t="s">
        <v>373</v>
      </c>
      <c r="I261" s="34" t="s">
        <v>45</v>
      </c>
      <c r="J261" s="35" t="s">
        <v>44</v>
      </c>
      <c r="K261" s="36"/>
      <c r="L261" s="36" t="s">
        <v>274</v>
      </c>
      <c r="AA261" s="1"/>
      <c r="AB261" s="20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8:44" x14ac:dyDescent="0.15">
      <c r="H262" s="34" t="s">
        <v>374</v>
      </c>
      <c r="I262" s="34" t="s">
        <v>47</v>
      </c>
      <c r="J262" s="35" t="s">
        <v>46</v>
      </c>
      <c r="K262" s="36"/>
      <c r="L262" s="36" t="s">
        <v>274</v>
      </c>
      <c r="AA262" s="1"/>
      <c r="AB262" s="20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8:44" x14ac:dyDescent="0.15">
      <c r="H263" s="34" t="s">
        <v>375</v>
      </c>
      <c r="I263" s="34" t="s">
        <v>49</v>
      </c>
      <c r="J263" s="35" t="s">
        <v>48</v>
      </c>
      <c r="K263" s="36"/>
      <c r="L263" s="36" t="s">
        <v>274</v>
      </c>
      <c r="AA263" s="1"/>
      <c r="AB263" s="20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8:44" x14ac:dyDescent="0.15">
      <c r="H264" s="34" t="s">
        <v>376</v>
      </c>
      <c r="I264" s="34" t="s">
        <v>51</v>
      </c>
      <c r="J264" s="35" t="s">
        <v>50</v>
      </c>
      <c r="K264" s="36"/>
      <c r="L264" s="36" t="s">
        <v>274</v>
      </c>
      <c r="AA264" s="1"/>
      <c r="AB264" s="20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8:44" x14ac:dyDescent="0.15">
      <c r="H265" s="34" t="s">
        <v>377</v>
      </c>
      <c r="I265" s="34" t="s">
        <v>53</v>
      </c>
      <c r="J265" s="35" t="s">
        <v>52</v>
      </c>
      <c r="K265" s="36"/>
      <c r="L265" s="36" t="s">
        <v>274</v>
      </c>
      <c r="AA265" s="1"/>
      <c r="AB265" s="20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8:44" x14ac:dyDescent="0.15">
      <c r="H266" s="34" t="s">
        <v>608</v>
      </c>
      <c r="I266" s="34" t="s">
        <v>611</v>
      </c>
      <c r="J266" s="35" t="s">
        <v>54</v>
      </c>
      <c r="K266" s="36"/>
      <c r="L266" s="36" t="s">
        <v>274</v>
      </c>
      <c r="AA266" s="1"/>
      <c r="AB266" s="20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8:44" x14ac:dyDescent="0.15">
      <c r="H267" s="34" t="s">
        <v>378</v>
      </c>
      <c r="I267" s="34" t="s">
        <v>56</v>
      </c>
      <c r="J267" s="35" t="s">
        <v>55</v>
      </c>
      <c r="K267" s="36"/>
      <c r="L267" s="36" t="s">
        <v>274</v>
      </c>
      <c r="AA267" s="1"/>
      <c r="AB267" s="20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8:44" x14ac:dyDescent="0.15">
      <c r="H268" s="34" t="s">
        <v>379</v>
      </c>
      <c r="I268" s="34" t="s">
        <v>68</v>
      </c>
      <c r="J268" s="35" t="s">
        <v>67</v>
      </c>
      <c r="K268" s="36"/>
      <c r="L268" s="36" t="s">
        <v>274</v>
      </c>
      <c r="AA268" s="1"/>
      <c r="AB268" s="20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8:44" x14ac:dyDescent="0.15">
      <c r="H269" s="34" t="s">
        <v>380</v>
      </c>
      <c r="I269" s="34" t="s">
        <v>77</v>
      </c>
      <c r="J269" s="35" t="s">
        <v>76</v>
      </c>
      <c r="K269" s="36"/>
      <c r="L269" s="36" t="s">
        <v>274</v>
      </c>
      <c r="AA269" s="1"/>
      <c r="AB269" s="20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8:44" x14ac:dyDescent="0.15">
      <c r="H270" s="34" t="s">
        <v>381</v>
      </c>
      <c r="I270" s="34" t="s">
        <v>92</v>
      </c>
      <c r="J270" s="35" t="s">
        <v>91</v>
      </c>
      <c r="K270" s="36"/>
      <c r="L270" s="36" t="s">
        <v>274</v>
      </c>
      <c r="AA270" s="1"/>
      <c r="AB270" s="2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8:44" x14ac:dyDescent="0.15">
      <c r="H271" s="34" t="s">
        <v>382</v>
      </c>
      <c r="I271" s="34" t="s">
        <v>107</v>
      </c>
      <c r="J271" s="35" t="s">
        <v>106</v>
      </c>
      <c r="K271" s="36"/>
      <c r="L271" s="36" t="s">
        <v>274</v>
      </c>
      <c r="AA271" s="1"/>
      <c r="AB271" s="20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8:44" x14ac:dyDescent="0.15">
      <c r="H272" s="34" t="s">
        <v>383</v>
      </c>
      <c r="I272" s="34" t="s">
        <v>122</v>
      </c>
      <c r="J272" s="35" t="s">
        <v>121</v>
      </c>
      <c r="K272" s="36"/>
      <c r="L272" s="36" t="s">
        <v>274</v>
      </c>
      <c r="AA272" s="1"/>
      <c r="AB272" s="20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8:44" x14ac:dyDescent="0.15">
      <c r="H273" s="34" t="s">
        <v>384</v>
      </c>
      <c r="I273" s="34" t="s">
        <v>126</v>
      </c>
      <c r="J273" s="35" t="s">
        <v>125</v>
      </c>
      <c r="K273" s="36"/>
      <c r="L273" s="36" t="s">
        <v>274</v>
      </c>
      <c r="AA273" s="1"/>
      <c r="AB273" s="20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8:44" x14ac:dyDescent="0.15">
      <c r="H274" s="34" t="s">
        <v>385</v>
      </c>
      <c r="I274" s="34" t="s">
        <v>128</v>
      </c>
      <c r="J274" s="35" t="s">
        <v>127</v>
      </c>
      <c r="K274" s="36"/>
      <c r="L274" s="36" t="s">
        <v>274</v>
      </c>
      <c r="AA274" s="1"/>
      <c r="AB274" s="20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8:44" x14ac:dyDescent="0.15">
      <c r="H275" s="34" t="s">
        <v>330</v>
      </c>
      <c r="I275" s="34" t="s">
        <v>71</v>
      </c>
      <c r="J275" s="35" t="s">
        <v>70</v>
      </c>
      <c r="K275" s="36"/>
      <c r="L275" s="36" t="s">
        <v>274</v>
      </c>
      <c r="AA275" s="1"/>
      <c r="AB275" s="20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8:44" x14ac:dyDescent="0.15">
      <c r="H276" s="34" t="s">
        <v>331</v>
      </c>
      <c r="I276" s="34" t="s">
        <v>124</v>
      </c>
      <c r="J276" s="35" t="s">
        <v>123</v>
      </c>
      <c r="K276" s="36"/>
      <c r="L276" s="36" t="s">
        <v>274</v>
      </c>
      <c r="AA276" s="1"/>
      <c r="AB276" s="20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8:44" x14ac:dyDescent="0.15">
      <c r="H277" s="34" t="s">
        <v>332</v>
      </c>
      <c r="I277" s="34" t="s">
        <v>112</v>
      </c>
      <c r="J277" s="35" t="s">
        <v>111</v>
      </c>
      <c r="K277" s="36"/>
      <c r="L277" s="36" t="s">
        <v>274</v>
      </c>
      <c r="AA277" s="1"/>
      <c r="AB277" s="20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8:44" x14ac:dyDescent="0.15">
      <c r="H278" s="34" t="s">
        <v>333</v>
      </c>
      <c r="I278" s="34" t="s">
        <v>269</v>
      </c>
      <c r="J278" s="35" t="s">
        <v>111</v>
      </c>
      <c r="K278" s="36"/>
      <c r="L278" s="36" t="s">
        <v>274</v>
      </c>
      <c r="AA278" s="1"/>
      <c r="AB278" s="20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8:44" x14ac:dyDescent="0.15">
      <c r="J279" s="36"/>
      <c r="AA279" s="1"/>
      <c r="AB279" s="20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8:44" x14ac:dyDescent="0.15">
      <c r="J280" s="36"/>
      <c r="AA280" s="1"/>
      <c r="AB280" s="2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8:44" x14ac:dyDescent="0.15">
      <c r="AA281" s="1"/>
      <c r="AB281" s="20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8:44" x14ac:dyDescent="0.15">
      <c r="AA282" s="1"/>
      <c r="AB282" s="20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8:44" x14ac:dyDescent="0.15">
      <c r="AA283" s="1"/>
      <c r="AB283" s="20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8:44" x14ac:dyDescent="0.15">
      <c r="AA284" s="1"/>
      <c r="AB284" s="20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8:44" x14ac:dyDescent="0.15">
      <c r="AA285" s="1"/>
      <c r="AB285" s="20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</sheetData>
  <mergeCells count="23">
    <mergeCell ref="G5:G6"/>
    <mergeCell ref="I4:M4"/>
    <mergeCell ref="N3:W3"/>
    <mergeCell ref="N4:W4"/>
    <mergeCell ref="I6:M6"/>
    <mergeCell ref="N6:Q6"/>
    <mergeCell ref="R6:U6"/>
    <mergeCell ref="A1:W1"/>
    <mergeCell ref="H5:H6"/>
    <mergeCell ref="AH3:AI3"/>
    <mergeCell ref="AH4:AI4"/>
    <mergeCell ref="W5:W6"/>
    <mergeCell ref="A3:B3"/>
    <mergeCell ref="A4:B4"/>
    <mergeCell ref="C3:H3"/>
    <mergeCell ref="C4:H4"/>
    <mergeCell ref="B5:B6"/>
    <mergeCell ref="C5:D5"/>
    <mergeCell ref="A5:A6"/>
    <mergeCell ref="F5:F6"/>
    <mergeCell ref="I5:V5"/>
    <mergeCell ref="E5:E6"/>
    <mergeCell ref="I3:M3"/>
  </mergeCells>
  <phoneticPr fontId="1"/>
  <conditionalFormatting sqref="C7:C131">
    <cfRule type="expression" dxfId="21" priority="6">
      <formula>(RIGHT($C7,1)=" ")</formula>
    </cfRule>
    <cfRule type="expression" dxfId="20" priority="7">
      <formula>(RIGHT($C7,1)="　")</formula>
    </cfRule>
    <cfRule type="expression" dxfId="19" priority="8">
      <formula>(LEFT($C7,1)=" ")</formula>
    </cfRule>
    <cfRule type="expression" dxfId="18" priority="9">
      <formula>(LEFT($C7,1)="　")</formula>
    </cfRule>
    <cfRule type="expression" dxfId="17" priority="10">
      <formula>DBCS(C7)&lt;&gt;C7</formula>
    </cfRule>
  </conditionalFormatting>
  <conditionalFormatting sqref="D7:D131">
    <cfRule type="expression" dxfId="16" priority="1">
      <formula>(RIGHT($D7,1)=" ")</formula>
    </cfRule>
    <cfRule type="expression" dxfId="15" priority="2">
      <formula>(RIGHT($D7,1)="　")</formula>
    </cfRule>
    <cfRule type="expression" dxfId="14" priority="3">
      <formula>(LEFT($D7,1)=" ")</formula>
    </cfRule>
    <cfRule type="expression" dxfId="13" priority="4">
      <formula>(LEFT($D7,1)="　")</formula>
    </cfRule>
    <cfRule type="expression" dxfId="12" priority="5">
      <formula>LEN(D7)&lt;&gt;LENB(D7)</formula>
    </cfRule>
  </conditionalFormatting>
  <conditionalFormatting sqref="N7:O131">
    <cfRule type="expression" dxfId="11" priority="18">
      <formula>IF(ISBLANK(N7),$P7=".")</formula>
    </cfRule>
  </conditionalFormatting>
  <conditionalFormatting sqref="Q7:Q131">
    <cfRule type="expression" dxfId="10" priority="17">
      <formula>IF(ISBLANK(Q7),$P7=".")</formula>
    </cfRule>
  </conditionalFormatting>
  <dataValidations xWindow="775" yWindow="844" count="16">
    <dataValidation imeMode="off" allowBlank="1" showInputMessage="1" showErrorMessage="1" sqref="B7:B131" xr:uid="{00000000-0002-0000-0400-000000000000}"/>
    <dataValidation imeMode="disabled" allowBlank="1" showInputMessage="1" showErrorMessage="1" sqref="N3:N4 C4 I7:I131" xr:uid="{00000000-0002-0000-0400-000001000000}"/>
    <dataValidation type="textLength" imeMode="disabled" operator="equal" allowBlank="1" showInputMessage="1" showErrorMessage="1" error="半角で２桁の数字を入力してください" prompt="半角で２桁の数字を入力してください" sqref="K7:K131" xr:uid="{00000000-0002-0000-0400-000002000000}">
      <formula1>2</formula1>
    </dataValidation>
    <dataValidation type="list" allowBlank="1" showInputMessage="1" showErrorMessage="1" prompt="「分」または「ｍ」を選択してください" sqref="J7:J131" xr:uid="{00000000-0002-0000-0400-000003000000}">
      <formula1>"分,m"</formula1>
    </dataValidation>
    <dataValidation type="list" allowBlank="1" showInputMessage="1" showErrorMessage="1" prompt="「秒」を選択してください" sqref="L7:L131" xr:uid="{00000000-0002-0000-0400-000004000000}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7:D131" xr:uid="{00000000-0002-0000-0400-000005000000}"/>
    <dataValidation imeMode="hiragana" allowBlank="1" showInputMessage="1" showErrorMessage="1" prompt="姓と名の間に全角スペースを入れてください" sqref="C7:C131" xr:uid="{00000000-0002-0000-0400-000006000000}"/>
    <dataValidation imeMode="on" allowBlank="1" showInputMessage="1" showErrorMessage="1" sqref="C3" xr:uid="{00000000-0002-0000-0400-000007000000}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31" xr:uid="{00000000-0002-0000-0400-000008000000}">
      <formula1>2</formula1>
    </dataValidation>
    <dataValidation type="list" allowBlank="1" showInputMessage="1" showErrorMessage="1" prompt="登録都道府県を選択してください" sqref="G7:G131" xr:uid="{00000000-0002-0000-0400-000009000000}">
      <formula1>prefec1</formula1>
    </dataValidation>
    <dataValidation type="list" imeMode="disabled" allowBlank="1" showInputMessage="1" showErrorMessage="1" prompt="学年を選択してください" sqref="E7:E131" xr:uid="{00000000-0002-0000-0400-00000A000000}">
      <formula1>gakunen1</formula1>
    </dataValidation>
    <dataValidation type="list" allowBlank="1" showInputMessage="1" showErrorMessage="1" prompt="性別を選択してください" sqref="F7:F131" xr:uid="{00000000-0002-0000-0400-00000B000000}">
      <formula1>gender1</formula1>
    </dataValidation>
    <dataValidation type="list" allowBlank="1" showInputMessage="1" showErrorMessage="1" prompt="リストから種目を選んでください。リストは左の「性別」欄に「男」か「女」を入力すると表示されます。" sqref="H7:H131" xr:uid="{00000000-0002-0000-0400-00000C000000}">
      <formula1>INDIRECT(F7)</formula1>
    </dataValidation>
    <dataValidation type="textLength" imeMode="disabled" operator="lessThanOrEqual" allowBlank="1" showErrorMessage="1" error="半角で２桁の数字を入力してください" sqref="T7:T131 O7:O131 Q7:R131" xr:uid="{00000000-0002-0000-0400-00000D000000}">
      <formula1>2</formula1>
    </dataValidation>
    <dataValidation type="list" imeMode="disabled" operator="lessThanOrEqual" allowBlank="1" showInputMessage="1" showErrorMessage="1" error="&quot; + &quot;か&quot; - &quot;を選択してください" prompt="&quot; + &quot;(追風)，&quot; - &quot;(向風)を選択してください" sqref="N7:N131" xr:uid="{00000000-0002-0000-0400-00000E000000}">
      <formula1>"+,-"</formula1>
    </dataValidation>
    <dataValidation imeMode="on" operator="lessThanOrEqual" allowBlank="1" showInputMessage="1" showErrorMessage="1" prompt="競技会場を入力してください" sqref="V7:V131" xr:uid="{00000000-0002-0000-0400-00000F000000}"/>
  </dataValidations>
  <pageMargins left="0.47244094488188981" right="0.47244094488188981" top="0.59055118110236227" bottom="0.59055118110236227" header="0.31496062992125984" footer="0.31496062992125984"/>
  <pageSetup paperSize="9" scale="86" orientation="portrait" r:id="rId1"/>
  <colBreaks count="1" manualBreakCount="1">
    <brk id="23" max="1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K235"/>
  <sheetViews>
    <sheetView view="pageBreakPreview" zoomScale="80" zoomScaleNormal="80" zoomScaleSheetLayoutView="80" workbookViewId="0">
      <selection activeCell="M7" sqref="M7:M24"/>
    </sheetView>
  </sheetViews>
  <sheetFormatPr defaultColWidth="3.625" defaultRowHeight="13.5" x14ac:dyDescent="0.15"/>
  <cols>
    <col min="1" max="1" width="2.75" style="7" customWidth="1"/>
    <col min="2" max="2" width="7.875" style="7" customWidth="1"/>
    <col min="3" max="3" width="11.25" style="7" customWidth="1"/>
    <col min="4" max="4" width="7.5" style="7" customWidth="1"/>
    <col min="5" max="5" width="16.25" style="7" customWidth="1"/>
    <col min="6" max="6" width="13.75" style="7" customWidth="1"/>
    <col min="7" max="8" width="4.75" style="7" customWidth="1"/>
    <col min="9" max="9" width="2.75" style="7" customWidth="1"/>
    <col min="10" max="10" width="2.375" style="7" customWidth="1"/>
    <col min="11" max="11" width="2.75" style="7" customWidth="1"/>
    <col min="12" max="12" width="2.375" style="7" customWidth="1"/>
    <col min="13" max="13" width="2.75" style="7" customWidth="1"/>
    <col min="14" max="17" width="2.375" style="7" customWidth="1"/>
    <col min="18" max="18" width="7.25" style="7" customWidth="1"/>
    <col min="19" max="19" width="8.375" style="7" customWidth="1"/>
    <col min="20" max="22" width="3.625" style="1"/>
    <col min="23" max="23" width="10.375" style="7" bestFit="1" customWidth="1"/>
    <col min="24" max="24" width="29" style="8" customWidth="1"/>
    <col min="25" max="27" width="9.375" style="7" bestFit="1" customWidth="1"/>
    <col min="28" max="28" width="8.375" style="7" bestFit="1" customWidth="1"/>
    <col min="29" max="29" width="15" style="7" bestFit="1" customWidth="1"/>
    <col min="30" max="30" width="7" style="7" customWidth="1"/>
    <col min="31" max="31" width="19.375" style="7" bestFit="1" customWidth="1"/>
    <col min="32" max="32" width="12.25" style="7" customWidth="1"/>
    <col min="33" max="33" width="5.375" style="7" bestFit="1" customWidth="1"/>
    <col min="34" max="34" width="7.375" style="7" bestFit="1" customWidth="1"/>
    <col min="35" max="35" width="5.25" style="7" customWidth="1"/>
    <col min="36" max="36" width="6.75" style="7" customWidth="1"/>
    <col min="37" max="37" width="9.875" style="7" customWidth="1"/>
    <col min="38" max="38" width="7.375" bestFit="1" customWidth="1"/>
    <col min="39" max="39" width="6.25" customWidth="1"/>
    <col min="40" max="40" width="14.375" customWidth="1"/>
    <col min="41" max="42" width="6.25" customWidth="1"/>
    <col min="43" max="16384" width="3.625" style="7"/>
  </cols>
  <sheetData>
    <row r="1" spans="1:115" ht="32.25" customHeight="1" x14ac:dyDescent="0.15">
      <c r="A1" s="153" t="s">
        <v>637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15" ht="7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15" customFormat="1" ht="24" customHeight="1" x14ac:dyDescent="0.15">
      <c r="A3" s="154" t="s">
        <v>0</v>
      </c>
      <c r="B3" s="155"/>
      <c r="C3" s="156" t="str">
        <f>IF(基礎データ!$C$2="","",基礎データ!$C$2)</f>
        <v/>
      </c>
      <c r="D3" s="157"/>
      <c r="E3" s="157"/>
      <c r="F3" s="157"/>
      <c r="G3" s="165" t="s">
        <v>246</v>
      </c>
      <c r="H3" s="166"/>
      <c r="I3" s="166"/>
      <c r="J3" s="166"/>
      <c r="K3" s="167"/>
      <c r="L3" s="168" t="s">
        <v>735</v>
      </c>
      <c r="M3" s="168"/>
      <c r="N3" s="168"/>
      <c r="O3" s="168"/>
      <c r="P3" s="168"/>
      <c r="Q3" s="168"/>
      <c r="R3" s="168"/>
      <c r="S3" s="169"/>
      <c r="T3" s="1"/>
      <c r="U3" s="1" t="s">
        <v>275</v>
      </c>
      <c r="V3" s="1">
        <f>COUNTIF(U7:U30,U3)</f>
        <v>2</v>
      </c>
      <c r="W3" s="7"/>
      <c r="X3" s="8"/>
      <c r="Y3" s="7"/>
      <c r="Z3" s="7"/>
      <c r="AA3" s="7"/>
      <c r="AB3" s="7"/>
      <c r="AC3" s="7"/>
      <c r="AD3" s="152"/>
      <c r="AE3" s="152"/>
      <c r="AF3" s="32" t="s">
        <v>136</v>
      </c>
      <c r="AG3" s="32" t="s">
        <v>143</v>
      </c>
      <c r="AH3" s="32" t="s">
        <v>19</v>
      </c>
      <c r="AI3" s="19"/>
      <c r="AJ3" s="7"/>
      <c r="AK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</row>
    <row r="4" spans="1:115" customFormat="1" ht="24" customHeight="1" x14ac:dyDescent="0.15">
      <c r="A4" s="139" t="s">
        <v>481</v>
      </c>
      <c r="B4" s="144"/>
      <c r="C4" s="141" t="str">
        <f>IF(基礎データ!$C$7="","",基礎データ!$C$7)</f>
        <v/>
      </c>
      <c r="D4" s="142"/>
      <c r="E4" s="142"/>
      <c r="F4" s="142"/>
      <c r="G4" s="170" t="s">
        <v>247</v>
      </c>
      <c r="H4" s="171"/>
      <c r="I4" s="171"/>
      <c r="J4" s="171"/>
      <c r="K4" s="172"/>
      <c r="L4" s="173" t="str">
        <f>IF(基礎データ!$C$6="","",基礎データ!$C$6)</f>
        <v/>
      </c>
      <c r="M4" s="173"/>
      <c r="N4" s="173"/>
      <c r="O4" s="173"/>
      <c r="P4" s="173"/>
      <c r="Q4" s="173"/>
      <c r="R4" s="173"/>
      <c r="S4" s="174"/>
      <c r="T4" s="1"/>
      <c r="U4" s="1" t="s">
        <v>276</v>
      </c>
      <c r="V4" s="1">
        <f>COUNTIF(U7:U30,U4)</f>
        <v>1</v>
      </c>
      <c r="W4" s="7"/>
      <c r="X4" s="8"/>
      <c r="Y4" s="7"/>
      <c r="Z4" s="7"/>
      <c r="AA4" s="7"/>
      <c r="AB4" s="7"/>
      <c r="AC4" s="7"/>
      <c r="AD4" s="148"/>
      <c r="AE4" s="148"/>
      <c r="AF4" s="33">
        <f>基礎データ!$C$3</f>
        <v>0</v>
      </c>
      <c r="AG4" s="33" t="s">
        <v>670</v>
      </c>
      <c r="AH4" s="33" t="e">
        <f>VLOOKUP($AF$4,$E$94:$S$154,3,FALSE)</f>
        <v>#N/A</v>
      </c>
      <c r="AI4" s="19"/>
      <c r="AJ4" s="7"/>
      <c r="AK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1:115" customFormat="1" ht="18" customHeight="1" x14ac:dyDescent="0.15">
      <c r="A5" s="149"/>
      <c r="B5" s="131" t="s">
        <v>243</v>
      </c>
      <c r="C5" s="133"/>
      <c r="D5" s="131" t="s">
        <v>244</v>
      </c>
      <c r="E5" s="132"/>
      <c r="F5" s="132"/>
      <c r="G5" s="132"/>
      <c r="H5" s="118"/>
      <c r="I5" s="131" t="s">
        <v>736</v>
      </c>
      <c r="J5" s="132"/>
      <c r="K5" s="132"/>
      <c r="L5" s="132"/>
      <c r="M5" s="132"/>
      <c r="N5" s="132"/>
      <c r="O5" s="132"/>
      <c r="P5" s="132"/>
      <c r="Q5" s="132"/>
      <c r="R5" s="133"/>
      <c r="S5" s="134" t="s">
        <v>6</v>
      </c>
      <c r="T5" s="1"/>
      <c r="U5" s="1"/>
      <c r="V5" s="1"/>
      <c r="W5" s="7"/>
      <c r="X5" s="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</row>
    <row r="6" spans="1:115" customFormat="1" ht="18" customHeight="1" thickBot="1" x14ac:dyDescent="0.2">
      <c r="A6" s="150"/>
      <c r="B6" s="136"/>
      <c r="C6" s="138"/>
      <c r="D6" s="21" t="s">
        <v>1</v>
      </c>
      <c r="E6" s="116" t="s">
        <v>245</v>
      </c>
      <c r="F6" s="116" t="s">
        <v>502</v>
      </c>
      <c r="G6" s="21" t="s">
        <v>3</v>
      </c>
      <c r="H6" s="48" t="s">
        <v>671</v>
      </c>
      <c r="I6" s="136" t="s">
        <v>485</v>
      </c>
      <c r="J6" s="137"/>
      <c r="K6" s="137"/>
      <c r="L6" s="137"/>
      <c r="M6" s="138"/>
      <c r="N6" s="136" t="s">
        <v>482</v>
      </c>
      <c r="O6" s="137"/>
      <c r="P6" s="137"/>
      <c r="Q6" s="138"/>
      <c r="R6" s="48" t="s">
        <v>483</v>
      </c>
      <c r="S6" s="135"/>
      <c r="T6" s="1"/>
      <c r="U6" s="1"/>
      <c r="V6" s="1"/>
      <c r="W6" s="24" t="s">
        <v>13</v>
      </c>
      <c r="X6" s="37" t="s">
        <v>140</v>
      </c>
      <c r="Y6" s="24" t="s">
        <v>179</v>
      </c>
      <c r="Z6" s="24" t="s">
        <v>160</v>
      </c>
      <c r="AA6" s="24" t="s">
        <v>161</v>
      </c>
      <c r="AB6" s="24" t="s">
        <v>14</v>
      </c>
      <c r="AC6" s="24" t="s">
        <v>15</v>
      </c>
      <c r="AD6" s="24" t="s">
        <v>16</v>
      </c>
      <c r="AE6" s="24" t="s">
        <v>17</v>
      </c>
      <c r="AF6" s="24" t="s">
        <v>18</v>
      </c>
      <c r="AG6" s="24" t="s">
        <v>135</v>
      </c>
      <c r="AH6" s="24" t="s">
        <v>19</v>
      </c>
      <c r="AI6" s="24" t="s">
        <v>254</v>
      </c>
      <c r="AJ6" s="24" t="s">
        <v>139</v>
      </c>
      <c r="AK6" s="24" t="s">
        <v>250</v>
      </c>
      <c r="AL6" s="1" t="s">
        <v>240</v>
      </c>
      <c r="AM6" s="1"/>
      <c r="AN6" s="1" t="s">
        <v>252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customFormat="1" ht="24" customHeight="1" thickTop="1" x14ac:dyDescent="0.15">
      <c r="A7" s="175">
        <v>1</v>
      </c>
      <c r="B7" s="186" t="s">
        <v>297</v>
      </c>
      <c r="C7" s="187"/>
      <c r="D7" s="9"/>
      <c r="E7" s="9"/>
      <c r="F7" s="9"/>
      <c r="G7" s="9"/>
      <c r="H7" s="9"/>
      <c r="I7" s="192"/>
      <c r="J7" s="182" t="s">
        <v>730</v>
      </c>
      <c r="K7" s="194"/>
      <c r="L7" s="180" t="s">
        <v>731</v>
      </c>
      <c r="M7" s="176"/>
      <c r="N7" s="178">
        <v>7</v>
      </c>
      <c r="O7" s="180" t="s">
        <v>732</v>
      </c>
      <c r="P7" s="182">
        <v>29</v>
      </c>
      <c r="Q7" s="180" t="s">
        <v>733</v>
      </c>
      <c r="R7" s="184"/>
      <c r="S7" s="10"/>
      <c r="T7" s="1"/>
      <c r="U7" s="1" t="str">
        <f>LEFT(B7,1)</f>
        <v>男</v>
      </c>
      <c r="V7" s="1"/>
      <c r="W7" s="3" t="str">
        <f t="shared" ref="W7:W12" si="0">IF(ISBLANK(D7),"",VLOOKUP(CONCATENATE($AG$4,LEFT($B$7,1)),$W$71:$X$80,2,FALSE)+D7*100)</f>
        <v/>
      </c>
      <c r="X7" s="38" t="str">
        <f t="shared" ref="X7:X12" si="1">IF(ISBLANK(D7),"",$B$7)</f>
        <v/>
      </c>
      <c r="Y7" s="39" t="str">
        <f>IF($X7="","",VLOOKUP($X7,'(種目・作業用)'!$A$2:$D$31,2,FALSE))</f>
        <v/>
      </c>
      <c r="Z7" s="39" t="str">
        <f>IF($X7="","",VLOOKUP($X7,'(種目・作業用)'!$A$2:$D$31,3,FALSE))</f>
        <v/>
      </c>
      <c r="AA7" s="39" t="str">
        <f>IF($X7="","",VLOOKUP($X7,'(種目・作業用)'!$A$2:$D$31,4,FALSE))</f>
        <v/>
      </c>
      <c r="AB7" s="40" t="str">
        <f>IF(ISNUMBER(W7),IF(LEN(I7)=1,CONCATENATE(I7,K7,M7),CONCATENATE("0",K7,M7)),"")</f>
        <v/>
      </c>
      <c r="AC7" s="3" t="str">
        <f>AA7</f>
        <v/>
      </c>
      <c r="AD7" s="3" t="str">
        <f t="shared" ref="AD7:AD30" si="2">IF(ISBLANK(D7),"",D7)</f>
        <v/>
      </c>
      <c r="AE7" s="3" t="str">
        <f>IF(ISNUMBER(AD7),IF(ISBLANK(G7),AN7,CONCATENATE(AN7,"(",G7,")")),"")</f>
        <v/>
      </c>
      <c r="AF7" s="3" t="str">
        <f t="shared" ref="AF7:AF30" si="3">IF(ISNUMBER(AD7),F7,"")</f>
        <v/>
      </c>
      <c r="AG7" s="42" t="str">
        <f>IF(ISNUMBER(AD7),VLOOKUP(AL7,$AL$70:$AM$117,2,FALSE),"")</f>
        <v/>
      </c>
      <c r="AH7" s="43" t="str">
        <f>IF(ISNUMBER(AD7),$AH$4,"")</f>
        <v/>
      </c>
      <c r="AI7" s="3" t="str">
        <f t="shared" ref="AI7:AI12" si="4">IF(ISBLANK(D7),"",IF(LEFT($B$7,1)="男",1,2))</f>
        <v/>
      </c>
      <c r="AJ7" s="3"/>
      <c r="AK7" s="3" t="str">
        <f>IF(ISNUMBER(AD7),$AF$4,"")</f>
        <v/>
      </c>
      <c r="AL7" s="3" t="str">
        <f>IF(ISNUMBER(AD7),H7,"")</f>
        <v/>
      </c>
      <c r="AM7" s="1"/>
      <c r="AN7" s="1" t="str">
        <f>IF(LEN(E7)&gt;6,SUBSTITUTE(E7,"　",""),IF(LEN(E7)=6,E7,IF(LEN(E7)=5,CONCATENATE(E7,"　"),IF(LEN(E7)=4,CONCATENATE(SUBSTITUTE(E7,"　","　　"),"　"),CONCATENATE(SUBSTITUTE(E7,"　","　　　"),"　")))))</f>
        <v>　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customFormat="1" ht="24" customHeight="1" x14ac:dyDescent="0.15">
      <c r="A8" s="163"/>
      <c r="B8" s="188"/>
      <c r="C8" s="189"/>
      <c r="D8" s="4"/>
      <c r="E8" s="79"/>
      <c r="F8" s="79"/>
      <c r="G8" s="4"/>
      <c r="H8" s="79"/>
      <c r="I8" s="193"/>
      <c r="J8" s="183"/>
      <c r="K8" s="195"/>
      <c r="L8" s="181"/>
      <c r="M8" s="177"/>
      <c r="N8" s="179"/>
      <c r="O8" s="181"/>
      <c r="P8" s="183"/>
      <c r="Q8" s="181"/>
      <c r="R8" s="185"/>
      <c r="S8" s="5"/>
      <c r="T8" s="1"/>
      <c r="U8" s="1"/>
      <c r="V8" s="1"/>
      <c r="W8" s="3" t="str">
        <f t="shared" si="0"/>
        <v/>
      </c>
      <c r="X8" s="38" t="str">
        <f t="shared" si="1"/>
        <v/>
      </c>
      <c r="Y8" s="39" t="str">
        <f>IF($X8="","",VLOOKUP($X8,'(種目・作業用)'!$A$2:$D$31,2,FALSE))</f>
        <v/>
      </c>
      <c r="Z8" s="39" t="str">
        <f>IF($X8="","",VLOOKUP($X8,'(種目・作業用)'!$A$2:$D$31,3,FALSE))</f>
        <v/>
      </c>
      <c r="AA8" s="39" t="str">
        <f>IF($X8="","",VLOOKUP($X8,'(種目・作業用)'!$A$2:$D$31,4,FALSE))</f>
        <v/>
      </c>
      <c r="AB8" s="40"/>
      <c r="AC8" s="3" t="str">
        <f t="shared" ref="AC8:AC30" si="5">AA8</f>
        <v/>
      </c>
      <c r="AD8" s="3" t="str">
        <f t="shared" si="2"/>
        <v/>
      </c>
      <c r="AE8" s="3" t="str">
        <f t="shared" ref="AE8:AE30" si="6">IF(ISNUMBER(AD8),IF(ISBLANK(G8),AN8,CONCATENATE(AN8,"(",G8,")")),"")</f>
        <v/>
      </c>
      <c r="AF8" s="3" t="str">
        <f t="shared" si="3"/>
        <v/>
      </c>
      <c r="AG8" s="42" t="str">
        <f t="shared" ref="AG8:AG30" si="7">IF(ISNUMBER(AD8),VLOOKUP(AL8,$AL$70:$AM$117,2,FALSE),"")</f>
        <v/>
      </c>
      <c r="AH8" s="43" t="str">
        <f t="shared" ref="AH8:AH30" si="8">IF(ISNUMBER(AD8),$AH$4,"")</f>
        <v/>
      </c>
      <c r="AI8" s="3" t="str">
        <f t="shared" si="4"/>
        <v/>
      </c>
      <c r="AJ8" s="3"/>
      <c r="AK8" s="3" t="str">
        <f t="shared" ref="AK8:AK30" si="9">IF(ISNUMBER(AD8),$AF$4,"")</f>
        <v/>
      </c>
      <c r="AL8" s="3" t="str">
        <f t="shared" ref="AL8:AL30" si="10">IF(ISNUMBER(AD8),H8,"")</f>
        <v/>
      </c>
      <c r="AM8" s="1"/>
      <c r="AN8" s="1" t="str">
        <f t="shared" ref="AN8:AN30" si="11">IF(LEN(E8)&gt;6,SUBSTITUTE(E8,"　",""),IF(LEN(E8)=6,E8,IF(LEN(E8)=5,CONCATENATE(E8,"　"),IF(LEN(E8)=4,CONCATENATE(SUBSTITUTE(E8,"　","　　"),"　"),CONCATENATE(SUBSTITUTE(E8,"　","　　　"),"　")))))</f>
        <v>　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customFormat="1" ht="24" customHeight="1" x14ac:dyDescent="0.15">
      <c r="A9" s="163"/>
      <c r="B9" s="188"/>
      <c r="C9" s="189"/>
      <c r="D9" s="4"/>
      <c r="E9" s="79"/>
      <c r="F9" s="79"/>
      <c r="G9" s="4"/>
      <c r="H9" s="79"/>
      <c r="I9" s="193"/>
      <c r="J9" s="183"/>
      <c r="K9" s="195"/>
      <c r="L9" s="181"/>
      <c r="M9" s="177"/>
      <c r="N9" s="179"/>
      <c r="O9" s="181"/>
      <c r="P9" s="183"/>
      <c r="Q9" s="181"/>
      <c r="R9" s="185"/>
      <c r="S9" s="5"/>
      <c r="T9" s="1"/>
      <c r="U9" s="1"/>
      <c r="V9" s="1"/>
      <c r="W9" s="3" t="str">
        <f t="shared" si="0"/>
        <v/>
      </c>
      <c r="X9" s="38" t="str">
        <f t="shared" si="1"/>
        <v/>
      </c>
      <c r="Y9" s="39" t="str">
        <f>IF($X9="","",VLOOKUP($X9,'(種目・作業用)'!$A$2:$D$31,2,FALSE))</f>
        <v/>
      </c>
      <c r="Z9" s="39" t="str">
        <f>IF($X9="","",VLOOKUP($X9,'(種目・作業用)'!$A$2:$D$31,3,FALSE))</f>
        <v/>
      </c>
      <c r="AA9" s="39" t="str">
        <f>IF($X9="","",VLOOKUP($X9,'(種目・作業用)'!$A$2:$D$31,4,FALSE))</f>
        <v/>
      </c>
      <c r="AB9" s="40"/>
      <c r="AC9" s="3" t="str">
        <f t="shared" si="5"/>
        <v/>
      </c>
      <c r="AD9" s="3" t="str">
        <f t="shared" si="2"/>
        <v/>
      </c>
      <c r="AE9" s="3" t="str">
        <f t="shared" si="6"/>
        <v/>
      </c>
      <c r="AF9" s="3" t="str">
        <f t="shared" si="3"/>
        <v/>
      </c>
      <c r="AG9" s="42" t="str">
        <f t="shared" si="7"/>
        <v/>
      </c>
      <c r="AH9" s="43" t="str">
        <f t="shared" si="8"/>
        <v/>
      </c>
      <c r="AI9" s="3" t="str">
        <f t="shared" si="4"/>
        <v/>
      </c>
      <c r="AJ9" s="3"/>
      <c r="AK9" s="3" t="str">
        <f t="shared" si="9"/>
        <v/>
      </c>
      <c r="AL9" s="3" t="str">
        <f t="shared" si="10"/>
        <v/>
      </c>
      <c r="AM9" s="1"/>
      <c r="AN9" s="1" t="str">
        <f t="shared" si="11"/>
        <v>　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customFormat="1" ht="24" customHeight="1" x14ac:dyDescent="0.15">
      <c r="A10" s="163"/>
      <c r="B10" s="188"/>
      <c r="C10" s="189"/>
      <c r="D10" s="4"/>
      <c r="E10" s="79"/>
      <c r="F10" s="79"/>
      <c r="G10" s="4"/>
      <c r="H10" s="79"/>
      <c r="I10" s="193"/>
      <c r="J10" s="183"/>
      <c r="K10" s="195"/>
      <c r="L10" s="181"/>
      <c r="M10" s="177"/>
      <c r="N10" s="179"/>
      <c r="O10" s="181"/>
      <c r="P10" s="183"/>
      <c r="Q10" s="181"/>
      <c r="R10" s="185"/>
      <c r="S10" s="5"/>
      <c r="T10" s="1"/>
      <c r="U10" s="1"/>
      <c r="V10" s="1"/>
      <c r="W10" s="3" t="str">
        <f t="shared" si="0"/>
        <v/>
      </c>
      <c r="X10" s="38" t="str">
        <f t="shared" si="1"/>
        <v/>
      </c>
      <c r="Y10" s="39" t="str">
        <f>IF($X10="","",VLOOKUP($X10,'(種目・作業用)'!$A$2:$D$31,2,FALSE))</f>
        <v/>
      </c>
      <c r="Z10" s="39" t="str">
        <f>IF($X10="","",VLOOKUP($X10,'(種目・作業用)'!$A$2:$D$31,3,FALSE))</f>
        <v/>
      </c>
      <c r="AA10" s="39" t="str">
        <f>IF($X10="","",VLOOKUP($X10,'(種目・作業用)'!$A$2:$D$31,4,FALSE))</f>
        <v/>
      </c>
      <c r="AB10" s="40"/>
      <c r="AC10" s="3" t="str">
        <f t="shared" si="5"/>
        <v/>
      </c>
      <c r="AD10" s="3" t="str">
        <f t="shared" si="2"/>
        <v/>
      </c>
      <c r="AE10" s="3" t="str">
        <f t="shared" si="6"/>
        <v/>
      </c>
      <c r="AF10" s="3" t="str">
        <f t="shared" si="3"/>
        <v/>
      </c>
      <c r="AG10" s="42" t="str">
        <f t="shared" si="7"/>
        <v/>
      </c>
      <c r="AH10" s="43" t="str">
        <f t="shared" si="8"/>
        <v/>
      </c>
      <c r="AI10" s="3" t="str">
        <f t="shared" si="4"/>
        <v/>
      </c>
      <c r="AJ10" s="3"/>
      <c r="AK10" s="3" t="str">
        <f t="shared" si="9"/>
        <v/>
      </c>
      <c r="AL10" s="3" t="str">
        <f t="shared" si="10"/>
        <v/>
      </c>
      <c r="AM10" s="1"/>
      <c r="AN10" s="1" t="str">
        <f t="shared" si="11"/>
        <v>　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customFormat="1" ht="24" customHeight="1" x14ac:dyDescent="0.15">
      <c r="A11" s="163"/>
      <c r="B11" s="188"/>
      <c r="C11" s="189"/>
      <c r="D11" s="4"/>
      <c r="E11" s="79"/>
      <c r="F11" s="79"/>
      <c r="G11" s="4"/>
      <c r="H11" s="79"/>
      <c r="I11" s="193"/>
      <c r="J11" s="183"/>
      <c r="K11" s="195"/>
      <c r="L11" s="181"/>
      <c r="M11" s="177"/>
      <c r="N11" s="179"/>
      <c r="O11" s="181"/>
      <c r="P11" s="183"/>
      <c r="Q11" s="181"/>
      <c r="R11" s="185"/>
      <c r="S11" s="5"/>
      <c r="T11" s="1"/>
      <c r="U11" s="1"/>
      <c r="V11" s="1"/>
      <c r="W11" s="3" t="str">
        <f t="shared" si="0"/>
        <v/>
      </c>
      <c r="X11" s="38" t="str">
        <f t="shared" si="1"/>
        <v/>
      </c>
      <c r="Y11" s="39" t="str">
        <f>IF($X11="","",VLOOKUP($X11,'(種目・作業用)'!$A$2:$D$31,2,FALSE))</f>
        <v/>
      </c>
      <c r="Z11" s="39" t="str">
        <f>IF($X11="","",VLOOKUP($X11,'(種目・作業用)'!$A$2:$D$31,3,FALSE))</f>
        <v/>
      </c>
      <c r="AA11" s="39" t="str">
        <f>IF($X11="","",VLOOKUP($X11,'(種目・作業用)'!$A$2:$D$31,4,FALSE))</f>
        <v/>
      </c>
      <c r="AB11" s="40"/>
      <c r="AC11" s="3" t="str">
        <f t="shared" si="5"/>
        <v/>
      </c>
      <c r="AD11" s="3" t="str">
        <f t="shared" si="2"/>
        <v/>
      </c>
      <c r="AE11" s="3" t="str">
        <f t="shared" si="6"/>
        <v/>
      </c>
      <c r="AF11" s="3" t="str">
        <f t="shared" si="3"/>
        <v/>
      </c>
      <c r="AG11" s="42" t="str">
        <f t="shared" si="7"/>
        <v/>
      </c>
      <c r="AH11" s="43" t="str">
        <f t="shared" si="8"/>
        <v/>
      </c>
      <c r="AI11" s="3" t="str">
        <f t="shared" si="4"/>
        <v/>
      </c>
      <c r="AJ11" s="3"/>
      <c r="AK11" s="3" t="str">
        <f t="shared" si="9"/>
        <v/>
      </c>
      <c r="AL11" s="3" t="str">
        <f t="shared" si="10"/>
        <v/>
      </c>
      <c r="AM11" s="1"/>
      <c r="AN11" s="1" t="str">
        <f t="shared" si="11"/>
        <v>　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customFormat="1" ht="24" customHeight="1" x14ac:dyDescent="0.15">
      <c r="A12" s="164"/>
      <c r="B12" s="190"/>
      <c r="C12" s="191"/>
      <c r="D12" s="25"/>
      <c r="E12" s="64"/>
      <c r="F12" s="64"/>
      <c r="G12" s="25"/>
      <c r="H12" s="64"/>
      <c r="I12" s="193"/>
      <c r="J12" s="183"/>
      <c r="K12" s="195"/>
      <c r="L12" s="181"/>
      <c r="M12" s="177"/>
      <c r="N12" s="179"/>
      <c r="O12" s="181"/>
      <c r="P12" s="183"/>
      <c r="Q12" s="181"/>
      <c r="R12" s="185"/>
      <c r="S12" s="26"/>
      <c r="T12" s="1"/>
      <c r="U12" s="1"/>
      <c r="V12" s="1"/>
      <c r="W12" s="3" t="str">
        <f t="shared" si="0"/>
        <v/>
      </c>
      <c r="X12" s="38" t="str">
        <f t="shared" si="1"/>
        <v/>
      </c>
      <c r="Y12" s="39" t="str">
        <f>IF($X12="","",VLOOKUP($X12,'(種目・作業用)'!$A$2:$D$31,2,FALSE))</f>
        <v/>
      </c>
      <c r="Z12" s="39" t="str">
        <f>IF($X12="","",VLOOKUP($X12,'(種目・作業用)'!$A$2:$D$31,3,FALSE))</f>
        <v/>
      </c>
      <c r="AA12" s="39" t="str">
        <f>IF($X12="","",VLOOKUP($X12,'(種目・作業用)'!$A$2:$D$31,4,FALSE))</f>
        <v/>
      </c>
      <c r="AB12" s="40"/>
      <c r="AC12" s="3" t="str">
        <f t="shared" si="5"/>
        <v/>
      </c>
      <c r="AD12" s="3" t="str">
        <f t="shared" si="2"/>
        <v/>
      </c>
      <c r="AE12" s="3" t="str">
        <f t="shared" si="6"/>
        <v/>
      </c>
      <c r="AF12" s="3" t="str">
        <f t="shared" si="3"/>
        <v/>
      </c>
      <c r="AG12" s="42" t="str">
        <f t="shared" si="7"/>
        <v/>
      </c>
      <c r="AH12" s="43" t="str">
        <f t="shared" si="8"/>
        <v/>
      </c>
      <c r="AI12" s="3" t="str">
        <f t="shared" si="4"/>
        <v/>
      </c>
      <c r="AJ12" s="3"/>
      <c r="AK12" s="3" t="str">
        <f t="shared" si="9"/>
        <v/>
      </c>
      <c r="AL12" s="3" t="str">
        <f t="shared" si="10"/>
        <v/>
      </c>
      <c r="AM12" s="1"/>
      <c r="AN12" s="1" t="str">
        <f t="shared" si="11"/>
        <v>　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customFormat="1" ht="24" customHeight="1" x14ac:dyDescent="0.15">
      <c r="A13" s="162">
        <v>2</v>
      </c>
      <c r="B13" s="131" t="s">
        <v>580</v>
      </c>
      <c r="C13" s="133"/>
      <c r="D13" s="11"/>
      <c r="E13" s="11"/>
      <c r="F13" s="11"/>
      <c r="G13" s="11"/>
      <c r="H13" s="11"/>
      <c r="I13" s="196"/>
      <c r="J13" s="197" t="str">
        <f>IF($B13="","","分")</f>
        <v>分</v>
      </c>
      <c r="K13" s="198"/>
      <c r="L13" s="200" t="str">
        <f>IF($B13="","","秒")</f>
        <v>秒</v>
      </c>
      <c r="M13" s="201"/>
      <c r="N13" s="202">
        <v>5</v>
      </c>
      <c r="O13" s="200" t="str">
        <f>IF($B13="","","月")</f>
        <v>月</v>
      </c>
      <c r="P13" s="197">
        <v>7</v>
      </c>
      <c r="Q13" s="200" t="str">
        <f>IF($B13="","","日")</f>
        <v>日</v>
      </c>
      <c r="R13" s="199"/>
      <c r="S13" s="12"/>
      <c r="T13" s="1"/>
      <c r="U13" s="1" t="str">
        <f>LEFT(B13,1)</f>
        <v>男</v>
      </c>
      <c r="V13" s="1"/>
      <c r="W13" s="3" t="str">
        <f t="shared" ref="W13:W18" si="12">IF(ISBLANK(D13),"",VLOOKUP(CONCATENATE($AG$4,LEFT($B$13,1)),$W$71:$X$80,2,FALSE)+D13*100)</f>
        <v/>
      </c>
      <c r="X13" s="38" t="str">
        <f t="shared" ref="X13:X18" si="13">IF(ISBLANK(D13),"",$B$13)</f>
        <v/>
      </c>
      <c r="Y13" s="39" t="str">
        <f>IF($X13="","",VLOOKUP($X13,'(種目・作業用)'!$A$2:$D$31,2,FALSE))</f>
        <v/>
      </c>
      <c r="Z13" s="39" t="str">
        <f>IF($X13="","",VLOOKUP($X13,'(種目・作業用)'!$A$2:$D$31,3,FALSE))</f>
        <v/>
      </c>
      <c r="AA13" s="39" t="str">
        <f>IF($X13="","",VLOOKUP($X13,'(種目・作業用)'!$A$2:$D$31,4,FALSE))</f>
        <v/>
      </c>
      <c r="AB13" s="40" t="str">
        <f>IF(ISNUMBER(W13),IF(LEN(I13)=1,CONCATENATE(I13,K13,M13),CONCATENATE("0",K13,M13)),"")</f>
        <v/>
      </c>
      <c r="AC13" s="3" t="str">
        <f t="shared" si="5"/>
        <v/>
      </c>
      <c r="AD13" s="3" t="str">
        <f t="shared" si="2"/>
        <v/>
      </c>
      <c r="AE13" s="3" t="str">
        <f t="shared" si="6"/>
        <v/>
      </c>
      <c r="AF13" s="3" t="str">
        <f t="shared" si="3"/>
        <v/>
      </c>
      <c r="AG13" s="42" t="str">
        <f t="shared" si="7"/>
        <v/>
      </c>
      <c r="AH13" s="43" t="str">
        <f t="shared" si="8"/>
        <v/>
      </c>
      <c r="AI13" s="3" t="str">
        <f t="shared" ref="AI13:AI18" si="14">IF(ISBLANK(D13),"",IF(LEFT($B$13,1)="男",1,2))</f>
        <v/>
      </c>
      <c r="AJ13" s="3"/>
      <c r="AK13" s="3" t="str">
        <f t="shared" si="9"/>
        <v/>
      </c>
      <c r="AL13" s="3" t="str">
        <f t="shared" si="10"/>
        <v/>
      </c>
      <c r="AM13" s="1"/>
      <c r="AN13" s="1" t="str">
        <f t="shared" si="11"/>
        <v>　</v>
      </c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customFormat="1" ht="24" customHeight="1" x14ac:dyDescent="0.15">
      <c r="A14" s="163"/>
      <c r="B14" s="188"/>
      <c r="C14" s="189"/>
      <c r="D14" s="4"/>
      <c r="E14" s="79"/>
      <c r="F14" s="79"/>
      <c r="G14" s="4"/>
      <c r="H14" s="79"/>
      <c r="I14" s="196"/>
      <c r="J14" s="197"/>
      <c r="K14" s="198"/>
      <c r="L14" s="200"/>
      <c r="M14" s="201"/>
      <c r="N14" s="202"/>
      <c r="O14" s="200"/>
      <c r="P14" s="197"/>
      <c r="Q14" s="200"/>
      <c r="R14" s="199"/>
      <c r="S14" s="5"/>
      <c r="T14" s="1"/>
      <c r="U14" s="1"/>
      <c r="V14" s="1"/>
      <c r="W14" s="3" t="str">
        <f t="shared" si="12"/>
        <v/>
      </c>
      <c r="X14" s="38" t="str">
        <f t="shared" si="13"/>
        <v/>
      </c>
      <c r="Y14" s="39" t="str">
        <f>IF($X14="","",VLOOKUP($X14,'(種目・作業用)'!$A$2:$D$31,2,FALSE))</f>
        <v/>
      </c>
      <c r="Z14" s="39" t="str">
        <f>IF($X14="","",VLOOKUP($X14,'(種目・作業用)'!$A$2:$D$31,3,FALSE))</f>
        <v/>
      </c>
      <c r="AA14" s="39" t="str">
        <f>IF($X14="","",VLOOKUP($X14,'(種目・作業用)'!$A$2:$D$31,4,FALSE))</f>
        <v/>
      </c>
      <c r="AB14" s="40"/>
      <c r="AC14" s="3" t="str">
        <f t="shared" si="5"/>
        <v/>
      </c>
      <c r="AD14" s="3" t="str">
        <f t="shared" si="2"/>
        <v/>
      </c>
      <c r="AE14" s="3" t="str">
        <f t="shared" si="6"/>
        <v/>
      </c>
      <c r="AF14" s="3" t="str">
        <f t="shared" si="3"/>
        <v/>
      </c>
      <c r="AG14" s="42" t="str">
        <f t="shared" si="7"/>
        <v/>
      </c>
      <c r="AH14" s="43" t="str">
        <f t="shared" si="8"/>
        <v/>
      </c>
      <c r="AI14" s="3" t="str">
        <f t="shared" si="14"/>
        <v/>
      </c>
      <c r="AJ14" s="3"/>
      <c r="AK14" s="3" t="str">
        <f t="shared" si="9"/>
        <v/>
      </c>
      <c r="AL14" s="3" t="str">
        <f t="shared" si="10"/>
        <v/>
      </c>
      <c r="AM14" s="1"/>
      <c r="AN14" s="1" t="str">
        <f t="shared" si="11"/>
        <v>　</v>
      </c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customFormat="1" ht="24" customHeight="1" x14ac:dyDescent="0.15">
      <c r="A15" s="163"/>
      <c r="B15" s="188"/>
      <c r="C15" s="189"/>
      <c r="D15" s="4"/>
      <c r="E15" s="79"/>
      <c r="F15" s="79"/>
      <c r="G15" s="4"/>
      <c r="H15" s="79"/>
      <c r="I15" s="196"/>
      <c r="J15" s="197"/>
      <c r="K15" s="198"/>
      <c r="L15" s="200"/>
      <c r="M15" s="201"/>
      <c r="N15" s="202"/>
      <c r="O15" s="200"/>
      <c r="P15" s="197"/>
      <c r="Q15" s="200"/>
      <c r="R15" s="199"/>
      <c r="S15" s="5"/>
      <c r="T15" s="1"/>
      <c r="U15" s="1"/>
      <c r="V15" s="1"/>
      <c r="W15" s="3" t="str">
        <f t="shared" si="12"/>
        <v/>
      </c>
      <c r="X15" s="38" t="str">
        <f t="shared" si="13"/>
        <v/>
      </c>
      <c r="Y15" s="39" t="str">
        <f>IF($X15="","",VLOOKUP($X15,'(種目・作業用)'!$A$2:$D$31,2,FALSE))</f>
        <v/>
      </c>
      <c r="Z15" s="39" t="str">
        <f>IF($X15="","",VLOOKUP($X15,'(種目・作業用)'!$A$2:$D$31,3,FALSE))</f>
        <v/>
      </c>
      <c r="AA15" s="39" t="str">
        <f>IF($X15="","",VLOOKUP($X15,'(種目・作業用)'!$A$2:$D$31,4,FALSE))</f>
        <v/>
      </c>
      <c r="AB15" s="40"/>
      <c r="AC15" s="3" t="str">
        <f t="shared" si="5"/>
        <v/>
      </c>
      <c r="AD15" s="3" t="str">
        <f t="shared" si="2"/>
        <v/>
      </c>
      <c r="AE15" s="3" t="str">
        <f t="shared" si="6"/>
        <v/>
      </c>
      <c r="AF15" s="3" t="str">
        <f t="shared" si="3"/>
        <v/>
      </c>
      <c r="AG15" s="42" t="str">
        <f t="shared" si="7"/>
        <v/>
      </c>
      <c r="AH15" s="43" t="str">
        <f t="shared" si="8"/>
        <v/>
      </c>
      <c r="AI15" s="3" t="str">
        <f t="shared" si="14"/>
        <v/>
      </c>
      <c r="AJ15" s="3"/>
      <c r="AK15" s="3" t="str">
        <f t="shared" si="9"/>
        <v/>
      </c>
      <c r="AL15" s="3" t="str">
        <f t="shared" si="10"/>
        <v/>
      </c>
      <c r="AM15" s="1"/>
      <c r="AN15" s="1" t="str">
        <f t="shared" si="11"/>
        <v>　</v>
      </c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customFormat="1" ht="24" customHeight="1" x14ac:dyDescent="0.15">
      <c r="A16" s="163"/>
      <c r="B16" s="188"/>
      <c r="C16" s="189"/>
      <c r="D16" s="4"/>
      <c r="E16" s="79"/>
      <c r="F16" s="79"/>
      <c r="G16" s="4"/>
      <c r="H16" s="79"/>
      <c r="I16" s="196"/>
      <c r="J16" s="197"/>
      <c r="K16" s="198"/>
      <c r="L16" s="200"/>
      <c r="M16" s="201"/>
      <c r="N16" s="202"/>
      <c r="O16" s="200"/>
      <c r="P16" s="197"/>
      <c r="Q16" s="200"/>
      <c r="R16" s="199"/>
      <c r="S16" s="5"/>
      <c r="T16" s="1"/>
      <c r="U16" s="1"/>
      <c r="V16" s="1"/>
      <c r="W16" s="3" t="str">
        <f t="shared" si="12"/>
        <v/>
      </c>
      <c r="X16" s="38" t="str">
        <f t="shared" si="13"/>
        <v/>
      </c>
      <c r="Y16" s="39" t="str">
        <f>IF($X16="","",VLOOKUP($X16,'(種目・作業用)'!$A$2:$D$31,2,FALSE))</f>
        <v/>
      </c>
      <c r="Z16" s="39" t="str">
        <f>IF($X16="","",VLOOKUP($X16,'(種目・作業用)'!$A$2:$D$31,3,FALSE))</f>
        <v/>
      </c>
      <c r="AA16" s="39" t="str">
        <f>IF($X16="","",VLOOKUP($X16,'(種目・作業用)'!$A$2:$D$31,4,FALSE))</f>
        <v/>
      </c>
      <c r="AB16" s="40"/>
      <c r="AC16" s="3" t="str">
        <f t="shared" si="5"/>
        <v/>
      </c>
      <c r="AD16" s="3" t="str">
        <f t="shared" si="2"/>
        <v/>
      </c>
      <c r="AE16" s="3" t="str">
        <f t="shared" si="6"/>
        <v/>
      </c>
      <c r="AF16" s="3" t="str">
        <f t="shared" si="3"/>
        <v/>
      </c>
      <c r="AG16" s="42" t="str">
        <f t="shared" si="7"/>
        <v/>
      </c>
      <c r="AH16" s="43" t="str">
        <f t="shared" si="8"/>
        <v/>
      </c>
      <c r="AI16" s="3" t="str">
        <f t="shared" si="14"/>
        <v/>
      </c>
      <c r="AJ16" s="3"/>
      <c r="AK16" s="3" t="str">
        <f t="shared" si="9"/>
        <v/>
      </c>
      <c r="AL16" s="3" t="str">
        <f t="shared" si="10"/>
        <v/>
      </c>
      <c r="AM16" s="1"/>
      <c r="AN16" s="1" t="str">
        <f t="shared" si="11"/>
        <v>　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customFormat="1" ht="24" customHeight="1" x14ac:dyDescent="0.15">
      <c r="A17" s="163"/>
      <c r="B17" s="188"/>
      <c r="C17" s="189"/>
      <c r="D17" s="4"/>
      <c r="E17" s="79"/>
      <c r="F17" s="79"/>
      <c r="G17" s="4"/>
      <c r="H17" s="79"/>
      <c r="I17" s="196"/>
      <c r="J17" s="197"/>
      <c r="K17" s="198"/>
      <c r="L17" s="200"/>
      <c r="M17" s="201"/>
      <c r="N17" s="202"/>
      <c r="O17" s="200"/>
      <c r="P17" s="197"/>
      <c r="Q17" s="200"/>
      <c r="R17" s="199"/>
      <c r="S17" s="5"/>
      <c r="T17" s="1"/>
      <c r="U17" s="1"/>
      <c r="V17" s="1"/>
      <c r="W17" s="3" t="str">
        <f t="shared" si="12"/>
        <v/>
      </c>
      <c r="X17" s="38" t="str">
        <f t="shared" si="13"/>
        <v/>
      </c>
      <c r="Y17" s="39" t="str">
        <f>IF($X17="","",VLOOKUP($X17,'(種目・作業用)'!$A$2:$D$31,2,FALSE))</f>
        <v/>
      </c>
      <c r="Z17" s="39" t="str">
        <f>IF($X17="","",VLOOKUP($X17,'(種目・作業用)'!$A$2:$D$31,3,FALSE))</f>
        <v/>
      </c>
      <c r="AA17" s="39" t="str">
        <f>IF($X17="","",VLOOKUP($X17,'(種目・作業用)'!$A$2:$D$31,4,FALSE))</f>
        <v/>
      </c>
      <c r="AB17" s="40"/>
      <c r="AC17" s="3" t="str">
        <f t="shared" si="5"/>
        <v/>
      </c>
      <c r="AD17" s="3" t="str">
        <f t="shared" si="2"/>
        <v/>
      </c>
      <c r="AE17" s="3" t="str">
        <f t="shared" si="6"/>
        <v/>
      </c>
      <c r="AF17" s="3" t="str">
        <f t="shared" si="3"/>
        <v/>
      </c>
      <c r="AG17" s="42" t="str">
        <f t="shared" si="7"/>
        <v/>
      </c>
      <c r="AH17" s="43" t="str">
        <f t="shared" si="8"/>
        <v/>
      </c>
      <c r="AI17" s="3" t="str">
        <f t="shared" si="14"/>
        <v/>
      </c>
      <c r="AJ17" s="3"/>
      <c r="AK17" s="3" t="str">
        <f t="shared" si="9"/>
        <v/>
      </c>
      <c r="AL17" s="3" t="str">
        <f t="shared" si="10"/>
        <v/>
      </c>
      <c r="AM17" s="1"/>
      <c r="AN17" s="1" t="str">
        <f t="shared" si="11"/>
        <v>　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customFormat="1" ht="24" customHeight="1" x14ac:dyDescent="0.15">
      <c r="A18" s="164"/>
      <c r="B18" s="190"/>
      <c r="C18" s="191"/>
      <c r="D18" s="25"/>
      <c r="E18" s="64"/>
      <c r="F18" s="64"/>
      <c r="G18" s="25"/>
      <c r="H18" s="64"/>
      <c r="I18" s="196"/>
      <c r="J18" s="197"/>
      <c r="K18" s="198"/>
      <c r="L18" s="200"/>
      <c r="M18" s="201"/>
      <c r="N18" s="202"/>
      <c r="O18" s="200"/>
      <c r="P18" s="197"/>
      <c r="Q18" s="200"/>
      <c r="R18" s="199"/>
      <c r="S18" s="26"/>
      <c r="T18" s="1"/>
      <c r="U18" s="1"/>
      <c r="V18" s="1"/>
      <c r="W18" s="3" t="str">
        <f t="shared" si="12"/>
        <v/>
      </c>
      <c r="X18" s="38" t="str">
        <f t="shared" si="13"/>
        <v/>
      </c>
      <c r="Y18" s="39" t="str">
        <f>IF($X18="","",VLOOKUP($X18,'(種目・作業用)'!$A$2:$D$31,2,FALSE))</f>
        <v/>
      </c>
      <c r="Z18" s="39" t="str">
        <f>IF($X18="","",VLOOKUP($X18,'(種目・作業用)'!$A$2:$D$31,3,FALSE))</f>
        <v/>
      </c>
      <c r="AA18" s="39" t="str">
        <f>IF($X18="","",VLOOKUP($X18,'(種目・作業用)'!$A$2:$D$31,4,FALSE))</f>
        <v/>
      </c>
      <c r="AB18" s="40"/>
      <c r="AC18" s="3" t="str">
        <f t="shared" si="5"/>
        <v/>
      </c>
      <c r="AD18" s="3" t="str">
        <f t="shared" si="2"/>
        <v/>
      </c>
      <c r="AE18" s="3" t="str">
        <f t="shared" si="6"/>
        <v/>
      </c>
      <c r="AF18" s="3" t="str">
        <f t="shared" si="3"/>
        <v/>
      </c>
      <c r="AG18" s="42" t="str">
        <f t="shared" si="7"/>
        <v/>
      </c>
      <c r="AH18" s="43" t="str">
        <f t="shared" si="8"/>
        <v/>
      </c>
      <c r="AI18" s="3" t="str">
        <f t="shared" si="14"/>
        <v/>
      </c>
      <c r="AJ18" s="3"/>
      <c r="AK18" s="3" t="str">
        <f t="shared" si="9"/>
        <v/>
      </c>
      <c r="AL18" s="3" t="str">
        <f t="shared" si="10"/>
        <v/>
      </c>
      <c r="AM18" s="1"/>
      <c r="AN18" s="1" t="str">
        <f t="shared" si="11"/>
        <v>　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customFormat="1" ht="24" customHeight="1" x14ac:dyDescent="0.15">
      <c r="A19" s="162">
        <v>3</v>
      </c>
      <c r="B19" s="131" t="s">
        <v>316</v>
      </c>
      <c r="C19" s="133"/>
      <c r="D19" s="11"/>
      <c r="E19" s="11"/>
      <c r="F19" s="11"/>
      <c r="G19" s="11"/>
      <c r="H19" s="11"/>
      <c r="I19" s="196"/>
      <c r="J19" s="197" t="str">
        <f>IF($B19="","","分")</f>
        <v>分</v>
      </c>
      <c r="K19" s="198"/>
      <c r="L19" s="200" t="str">
        <f>IF($B19="","","秒")</f>
        <v>秒</v>
      </c>
      <c r="M19" s="201"/>
      <c r="N19" s="202"/>
      <c r="O19" s="200" t="str">
        <f>IF($B19="","","月")</f>
        <v>月</v>
      </c>
      <c r="P19" s="197"/>
      <c r="Q19" s="200" t="str">
        <f>IF($B19="","","日")</f>
        <v>日</v>
      </c>
      <c r="R19" s="199"/>
      <c r="S19" s="12"/>
      <c r="T19" s="1"/>
      <c r="U19" s="1" t="str">
        <f>LEFT(B19,1)</f>
        <v>女</v>
      </c>
      <c r="V19" s="1"/>
      <c r="W19" s="3" t="str">
        <f t="shared" ref="W19:W24" si="15">IF(ISBLANK(D19),"",VLOOKUP(CONCATENATE($AG$4,LEFT($B$19,1)),$W$71:$X$80,2,FALSE)+D19*100)</f>
        <v/>
      </c>
      <c r="X19" s="38" t="str">
        <f t="shared" ref="X19:X24" si="16">IF(ISBLANK(D19),"",$B$19)</f>
        <v/>
      </c>
      <c r="Y19" s="39" t="str">
        <f>IF($X19="","",VLOOKUP($X19,'(種目・作業用)'!$A$2:$D$31,2,FALSE))</f>
        <v/>
      </c>
      <c r="Z19" s="39" t="str">
        <f>IF($X19="","",VLOOKUP($X19,'(種目・作業用)'!$A$2:$D$31,3,FALSE))</f>
        <v/>
      </c>
      <c r="AA19" s="39" t="str">
        <f>IF($X19="","",VLOOKUP($X19,'(種目・作業用)'!$A$2:$D$31,4,FALSE))</f>
        <v/>
      </c>
      <c r="AB19" s="40" t="str">
        <f>IF(ISNUMBER(W19),IF(LEN(I19)=1,CONCATENATE(I19,K19,M19),CONCATENATE("0",K19,M19)),"")</f>
        <v/>
      </c>
      <c r="AC19" s="3" t="str">
        <f t="shared" si="5"/>
        <v/>
      </c>
      <c r="AD19" s="3" t="str">
        <f t="shared" si="2"/>
        <v/>
      </c>
      <c r="AE19" s="3" t="str">
        <f t="shared" si="6"/>
        <v/>
      </c>
      <c r="AF19" s="3" t="str">
        <f t="shared" si="3"/>
        <v/>
      </c>
      <c r="AG19" s="42" t="str">
        <f t="shared" si="7"/>
        <v/>
      </c>
      <c r="AH19" s="43" t="str">
        <f t="shared" si="8"/>
        <v/>
      </c>
      <c r="AI19" s="3" t="str">
        <f t="shared" ref="AI19:AI24" si="17">IF(ISBLANK(D19),"",IF(LEFT($B$19,1)="男",1,2))</f>
        <v/>
      </c>
      <c r="AJ19" s="3"/>
      <c r="AK19" s="3" t="str">
        <f t="shared" si="9"/>
        <v/>
      </c>
      <c r="AL19" s="3" t="str">
        <f t="shared" si="10"/>
        <v/>
      </c>
      <c r="AM19" s="1"/>
      <c r="AN19" s="1" t="str">
        <f t="shared" si="11"/>
        <v>　</v>
      </c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customFormat="1" ht="24" customHeight="1" x14ac:dyDescent="0.15">
      <c r="A20" s="163"/>
      <c r="B20" s="188"/>
      <c r="C20" s="189"/>
      <c r="D20" s="4"/>
      <c r="E20" s="79"/>
      <c r="F20" s="79"/>
      <c r="G20" s="4"/>
      <c r="H20" s="79"/>
      <c r="I20" s="196"/>
      <c r="J20" s="197"/>
      <c r="K20" s="198"/>
      <c r="L20" s="200"/>
      <c r="M20" s="201"/>
      <c r="N20" s="202"/>
      <c r="O20" s="200"/>
      <c r="P20" s="197"/>
      <c r="Q20" s="200"/>
      <c r="R20" s="199"/>
      <c r="S20" s="5"/>
      <c r="T20" s="1"/>
      <c r="U20" s="1"/>
      <c r="V20" s="1"/>
      <c r="W20" s="3" t="str">
        <f t="shared" si="15"/>
        <v/>
      </c>
      <c r="X20" s="38" t="str">
        <f t="shared" si="16"/>
        <v/>
      </c>
      <c r="Y20" s="39" t="str">
        <f>IF($X20="","",VLOOKUP($X20,'(種目・作業用)'!$A$2:$D$31,2,FALSE))</f>
        <v/>
      </c>
      <c r="Z20" s="39" t="str">
        <f>IF($X20="","",VLOOKUP($X20,'(種目・作業用)'!$A$2:$D$31,3,FALSE))</f>
        <v/>
      </c>
      <c r="AA20" s="39" t="str">
        <f>IF($X20="","",VLOOKUP($X20,'(種目・作業用)'!$A$2:$D$31,4,FALSE))</f>
        <v/>
      </c>
      <c r="AB20" s="40"/>
      <c r="AC20" s="3" t="str">
        <f t="shared" si="5"/>
        <v/>
      </c>
      <c r="AD20" s="3" t="str">
        <f t="shared" si="2"/>
        <v/>
      </c>
      <c r="AE20" s="3" t="str">
        <f t="shared" si="6"/>
        <v/>
      </c>
      <c r="AF20" s="3" t="str">
        <f t="shared" si="3"/>
        <v/>
      </c>
      <c r="AG20" s="42" t="str">
        <f t="shared" si="7"/>
        <v/>
      </c>
      <c r="AH20" s="43" t="str">
        <f t="shared" si="8"/>
        <v/>
      </c>
      <c r="AI20" s="3" t="str">
        <f t="shared" si="17"/>
        <v/>
      </c>
      <c r="AJ20" s="3"/>
      <c r="AK20" s="3" t="str">
        <f t="shared" si="9"/>
        <v/>
      </c>
      <c r="AL20" s="3" t="str">
        <f t="shared" si="10"/>
        <v/>
      </c>
      <c r="AM20" s="1"/>
      <c r="AN20" s="1" t="str">
        <f t="shared" si="11"/>
        <v>　</v>
      </c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customFormat="1" ht="24" customHeight="1" x14ac:dyDescent="0.15">
      <c r="A21" s="163"/>
      <c r="B21" s="188"/>
      <c r="C21" s="189"/>
      <c r="D21" s="4"/>
      <c r="E21" s="79"/>
      <c r="F21" s="79"/>
      <c r="G21" s="4"/>
      <c r="H21" s="79"/>
      <c r="I21" s="196"/>
      <c r="J21" s="197"/>
      <c r="K21" s="198"/>
      <c r="L21" s="200"/>
      <c r="M21" s="201"/>
      <c r="N21" s="202"/>
      <c r="O21" s="200"/>
      <c r="P21" s="197"/>
      <c r="Q21" s="200"/>
      <c r="R21" s="199"/>
      <c r="S21" s="5"/>
      <c r="T21" s="1"/>
      <c r="U21" s="1"/>
      <c r="V21" s="1"/>
      <c r="W21" s="3" t="str">
        <f t="shared" si="15"/>
        <v/>
      </c>
      <c r="X21" s="38" t="str">
        <f t="shared" si="16"/>
        <v/>
      </c>
      <c r="Y21" s="39" t="str">
        <f>IF($X21="","",VLOOKUP($X21,'(種目・作業用)'!$A$2:$D$31,2,FALSE))</f>
        <v/>
      </c>
      <c r="Z21" s="39" t="str">
        <f>IF($X21="","",VLOOKUP($X21,'(種目・作業用)'!$A$2:$D$31,3,FALSE))</f>
        <v/>
      </c>
      <c r="AA21" s="39" t="str">
        <f>IF($X21="","",VLOOKUP($X21,'(種目・作業用)'!$A$2:$D$31,4,FALSE))</f>
        <v/>
      </c>
      <c r="AB21" s="40"/>
      <c r="AC21" s="3" t="str">
        <f t="shared" si="5"/>
        <v/>
      </c>
      <c r="AD21" s="3" t="str">
        <f t="shared" si="2"/>
        <v/>
      </c>
      <c r="AE21" s="3" t="str">
        <f t="shared" si="6"/>
        <v/>
      </c>
      <c r="AF21" s="3" t="str">
        <f t="shared" si="3"/>
        <v/>
      </c>
      <c r="AG21" s="42" t="str">
        <f t="shared" si="7"/>
        <v/>
      </c>
      <c r="AH21" s="43" t="str">
        <f t="shared" si="8"/>
        <v/>
      </c>
      <c r="AI21" s="3" t="str">
        <f t="shared" si="17"/>
        <v/>
      </c>
      <c r="AJ21" s="3"/>
      <c r="AK21" s="3" t="str">
        <f t="shared" si="9"/>
        <v/>
      </c>
      <c r="AL21" s="3" t="str">
        <f t="shared" si="10"/>
        <v/>
      </c>
      <c r="AM21" s="1"/>
      <c r="AN21" s="1" t="str">
        <f t="shared" si="11"/>
        <v>　</v>
      </c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customFormat="1" ht="24" customHeight="1" x14ac:dyDescent="0.15">
      <c r="A22" s="163"/>
      <c r="B22" s="188"/>
      <c r="C22" s="189"/>
      <c r="D22" s="4"/>
      <c r="E22" s="79"/>
      <c r="F22" s="79"/>
      <c r="G22" s="4"/>
      <c r="H22" s="79"/>
      <c r="I22" s="196"/>
      <c r="J22" s="197"/>
      <c r="K22" s="198"/>
      <c r="L22" s="200"/>
      <c r="M22" s="201"/>
      <c r="N22" s="202"/>
      <c r="O22" s="200"/>
      <c r="P22" s="197"/>
      <c r="Q22" s="200"/>
      <c r="R22" s="199"/>
      <c r="S22" s="5"/>
      <c r="T22" s="1"/>
      <c r="U22" s="1"/>
      <c r="V22" s="1"/>
      <c r="W22" s="3" t="str">
        <f t="shared" si="15"/>
        <v/>
      </c>
      <c r="X22" s="38" t="str">
        <f t="shared" si="16"/>
        <v/>
      </c>
      <c r="Y22" s="39" t="str">
        <f>IF($X22="","",VLOOKUP($X22,'(種目・作業用)'!$A$2:$D$31,2,FALSE))</f>
        <v/>
      </c>
      <c r="Z22" s="39" t="str">
        <f>IF($X22="","",VLOOKUP($X22,'(種目・作業用)'!$A$2:$D$31,3,FALSE))</f>
        <v/>
      </c>
      <c r="AA22" s="39" t="str">
        <f>IF($X22="","",VLOOKUP($X22,'(種目・作業用)'!$A$2:$D$31,4,FALSE))</f>
        <v/>
      </c>
      <c r="AB22" s="40"/>
      <c r="AC22" s="3" t="str">
        <f t="shared" si="5"/>
        <v/>
      </c>
      <c r="AD22" s="3" t="str">
        <f t="shared" si="2"/>
        <v/>
      </c>
      <c r="AE22" s="3" t="str">
        <f t="shared" si="6"/>
        <v/>
      </c>
      <c r="AF22" s="3" t="str">
        <f t="shared" si="3"/>
        <v/>
      </c>
      <c r="AG22" s="42" t="str">
        <f t="shared" si="7"/>
        <v/>
      </c>
      <c r="AH22" s="43" t="str">
        <f t="shared" si="8"/>
        <v/>
      </c>
      <c r="AI22" s="3" t="str">
        <f t="shared" si="17"/>
        <v/>
      </c>
      <c r="AJ22" s="3"/>
      <c r="AK22" s="3" t="str">
        <f t="shared" si="9"/>
        <v/>
      </c>
      <c r="AL22" s="3" t="str">
        <f t="shared" si="10"/>
        <v/>
      </c>
      <c r="AM22" s="1"/>
      <c r="AN22" s="1" t="str">
        <f t="shared" si="11"/>
        <v>　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customFormat="1" ht="24" customHeight="1" x14ac:dyDescent="0.15">
      <c r="A23" s="163"/>
      <c r="B23" s="188"/>
      <c r="C23" s="189"/>
      <c r="D23" s="4"/>
      <c r="E23" s="79"/>
      <c r="F23" s="79"/>
      <c r="G23" s="4"/>
      <c r="H23" s="79"/>
      <c r="I23" s="196"/>
      <c r="J23" s="197"/>
      <c r="K23" s="198"/>
      <c r="L23" s="200"/>
      <c r="M23" s="201"/>
      <c r="N23" s="202"/>
      <c r="O23" s="200"/>
      <c r="P23" s="197"/>
      <c r="Q23" s="200"/>
      <c r="R23" s="199"/>
      <c r="S23" s="5"/>
      <c r="T23" s="1"/>
      <c r="U23" s="1"/>
      <c r="V23" s="1"/>
      <c r="W23" s="3" t="str">
        <f t="shared" si="15"/>
        <v/>
      </c>
      <c r="X23" s="38" t="str">
        <f t="shared" si="16"/>
        <v/>
      </c>
      <c r="Y23" s="39" t="str">
        <f>IF($X23="","",VLOOKUP($X23,'(種目・作業用)'!$A$2:$D$31,2,FALSE))</f>
        <v/>
      </c>
      <c r="Z23" s="39" t="str">
        <f>IF($X23="","",VLOOKUP($X23,'(種目・作業用)'!$A$2:$D$31,3,FALSE))</f>
        <v/>
      </c>
      <c r="AA23" s="39" t="str">
        <f>IF($X23="","",VLOOKUP($X23,'(種目・作業用)'!$A$2:$D$31,4,FALSE))</f>
        <v/>
      </c>
      <c r="AB23" s="40"/>
      <c r="AC23" s="3" t="str">
        <f t="shared" si="5"/>
        <v/>
      </c>
      <c r="AD23" s="3" t="str">
        <f t="shared" si="2"/>
        <v/>
      </c>
      <c r="AE23" s="3" t="str">
        <f t="shared" si="6"/>
        <v/>
      </c>
      <c r="AF23" s="3" t="str">
        <f t="shared" si="3"/>
        <v/>
      </c>
      <c r="AG23" s="42" t="str">
        <f t="shared" si="7"/>
        <v/>
      </c>
      <c r="AH23" s="43" t="str">
        <f t="shared" si="8"/>
        <v/>
      </c>
      <c r="AI23" s="3" t="str">
        <f t="shared" si="17"/>
        <v/>
      </c>
      <c r="AJ23" s="3"/>
      <c r="AK23" s="3" t="str">
        <f t="shared" si="9"/>
        <v/>
      </c>
      <c r="AL23" s="3" t="str">
        <f t="shared" si="10"/>
        <v/>
      </c>
      <c r="AM23" s="1"/>
      <c r="AN23" s="1" t="str">
        <f t="shared" si="11"/>
        <v>　</v>
      </c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customFormat="1" ht="24" customHeight="1" x14ac:dyDescent="0.15">
      <c r="A24" s="164"/>
      <c r="B24" s="190"/>
      <c r="C24" s="191"/>
      <c r="D24" s="25"/>
      <c r="E24" s="64"/>
      <c r="F24" s="64"/>
      <c r="G24" s="25"/>
      <c r="H24" s="64"/>
      <c r="I24" s="196"/>
      <c r="J24" s="197"/>
      <c r="K24" s="198"/>
      <c r="L24" s="200"/>
      <c r="M24" s="201"/>
      <c r="N24" s="202"/>
      <c r="O24" s="200"/>
      <c r="P24" s="197"/>
      <c r="Q24" s="200"/>
      <c r="R24" s="199"/>
      <c r="S24" s="26"/>
      <c r="T24" s="1"/>
      <c r="U24" s="1"/>
      <c r="V24" s="1"/>
      <c r="W24" s="3" t="str">
        <f t="shared" si="15"/>
        <v/>
      </c>
      <c r="X24" s="38" t="str">
        <f t="shared" si="16"/>
        <v/>
      </c>
      <c r="Y24" s="39" t="str">
        <f>IF($X24="","",VLOOKUP($X24,'(種目・作業用)'!$A$2:$D$31,2,FALSE))</f>
        <v/>
      </c>
      <c r="Z24" s="39" t="str">
        <f>IF($X24="","",VLOOKUP($X24,'(種目・作業用)'!$A$2:$D$31,3,FALSE))</f>
        <v/>
      </c>
      <c r="AA24" s="39" t="str">
        <f>IF($X24="","",VLOOKUP($X24,'(種目・作業用)'!$A$2:$D$31,4,FALSE))</f>
        <v/>
      </c>
      <c r="AB24" s="40"/>
      <c r="AC24" s="3" t="str">
        <f t="shared" si="5"/>
        <v/>
      </c>
      <c r="AD24" s="3" t="str">
        <f t="shared" si="2"/>
        <v/>
      </c>
      <c r="AE24" s="3" t="str">
        <f t="shared" si="6"/>
        <v/>
      </c>
      <c r="AF24" s="3" t="str">
        <f t="shared" si="3"/>
        <v/>
      </c>
      <c r="AG24" s="42" t="str">
        <f t="shared" si="7"/>
        <v/>
      </c>
      <c r="AH24" s="43" t="str">
        <f t="shared" si="8"/>
        <v/>
      </c>
      <c r="AI24" s="3" t="str">
        <f t="shared" si="17"/>
        <v/>
      </c>
      <c r="AJ24" s="3"/>
      <c r="AK24" s="3" t="str">
        <f t="shared" si="9"/>
        <v/>
      </c>
      <c r="AL24" s="3" t="str">
        <f t="shared" si="10"/>
        <v/>
      </c>
      <c r="AM24" s="1"/>
      <c r="AN24" s="1" t="str">
        <f t="shared" si="11"/>
        <v>　</v>
      </c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customFormat="1" ht="24" customHeight="1" x14ac:dyDescent="0.15">
      <c r="A25" s="162"/>
      <c r="B25" s="131"/>
      <c r="C25" s="133"/>
      <c r="D25" s="11"/>
      <c r="E25" s="11"/>
      <c r="F25" s="11"/>
      <c r="G25" s="11"/>
      <c r="H25" s="11"/>
      <c r="I25" s="193"/>
      <c r="J25" s="183"/>
      <c r="K25" s="195"/>
      <c r="L25" s="181"/>
      <c r="M25" s="177"/>
      <c r="N25" s="179"/>
      <c r="O25" s="181"/>
      <c r="P25" s="183"/>
      <c r="Q25" s="181"/>
      <c r="R25" s="185"/>
      <c r="S25" s="12"/>
      <c r="T25" s="1"/>
      <c r="U25" s="1" t="str">
        <f>LEFT(B25,1)</f>
        <v/>
      </c>
      <c r="V25" s="1"/>
      <c r="W25" s="3" t="str">
        <f t="shared" ref="W25:W30" si="18">IF(ISBLANK(D25),"",VLOOKUP(CONCATENATE($AG$4,LEFT($B$25,1)),$W$71:$X$80,2,FALSE)+D25*100)</f>
        <v/>
      </c>
      <c r="X25" s="38" t="str">
        <f t="shared" ref="X25:X30" si="19">IF(ISBLANK(D25),"",$B$25)</f>
        <v/>
      </c>
      <c r="Y25" s="39" t="str">
        <f>IF($X25="","",VLOOKUP($X25,'(種目・作業用)'!$A$2:$D$31,2,FALSE))</f>
        <v/>
      </c>
      <c r="Z25" s="39" t="str">
        <f>IF($X25="","",VLOOKUP($X25,'(種目・作業用)'!$A$2:$D$31,3,FALSE))</f>
        <v/>
      </c>
      <c r="AA25" s="39" t="str">
        <f>IF($X25="","",VLOOKUP($X25,'(種目・作業用)'!$A$2:$D$31,4,FALSE))</f>
        <v/>
      </c>
      <c r="AB25" s="40" t="str">
        <f>IF(ISNUMBER(W25),IF(LEN(I25)=1,CONCATENATE(I25,K25,M25),CONCATENATE("0",K25,M25)),"")</f>
        <v/>
      </c>
      <c r="AC25" s="3" t="str">
        <f t="shared" si="5"/>
        <v/>
      </c>
      <c r="AD25" s="3" t="str">
        <f t="shared" si="2"/>
        <v/>
      </c>
      <c r="AE25" s="3" t="str">
        <f t="shared" si="6"/>
        <v/>
      </c>
      <c r="AF25" s="3" t="str">
        <f t="shared" si="3"/>
        <v/>
      </c>
      <c r="AG25" s="42" t="str">
        <f t="shared" si="7"/>
        <v/>
      </c>
      <c r="AH25" s="43" t="str">
        <f t="shared" si="8"/>
        <v/>
      </c>
      <c r="AI25" s="3" t="str">
        <f t="shared" ref="AI25:AI30" si="20">IF(ISBLANK(D25),"",IF(LEFT($B$25,1)="男",1,2))</f>
        <v/>
      </c>
      <c r="AJ25" s="3"/>
      <c r="AK25" s="3" t="str">
        <f t="shared" si="9"/>
        <v/>
      </c>
      <c r="AL25" s="3" t="str">
        <f t="shared" si="10"/>
        <v/>
      </c>
      <c r="AM25" s="1"/>
      <c r="AN25" s="1" t="str">
        <f t="shared" si="11"/>
        <v>　</v>
      </c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customFormat="1" ht="24" customHeight="1" x14ac:dyDescent="0.15">
      <c r="A26" s="163"/>
      <c r="B26" s="188"/>
      <c r="C26" s="189"/>
      <c r="D26" s="4"/>
      <c r="E26" s="79"/>
      <c r="F26" s="79"/>
      <c r="G26" s="4"/>
      <c r="H26" s="79"/>
      <c r="I26" s="193"/>
      <c r="J26" s="183"/>
      <c r="K26" s="195"/>
      <c r="L26" s="181"/>
      <c r="M26" s="177"/>
      <c r="N26" s="179"/>
      <c r="O26" s="181"/>
      <c r="P26" s="183"/>
      <c r="Q26" s="181"/>
      <c r="R26" s="185"/>
      <c r="S26" s="5"/>
      <c r="T26" s="1"/>
      <c r="U26" s="1"/>
      <c r="V26" s="1"/>
      <c r="W26" s="3" t="str">
        <f t="shared" si="18"/>
        <v/>
      </c>
      <c r="X26" s="38" t="str">
        <f t="shared" si="19"/>
        <v/>
      </c>
      <c r="Y26" s="39" t="str">
        <f>IF($X26="","",VLOOKUP($X26,'(種目・作業用)'!$A$2:$D$31,2,FALSE))</f>
        <v/>
      </c>
      <c r="Z26" s="39" t="str">
        <f>IF($X26="","",VLOOKUP($X26,'(種目・作業用)'!$A$2:$D$31,3,FALSE))</f>
        <v/>
      </c>
      <c r="AA26" s="39" t="str">
        <f>IF($X26="","",VLOOKUP($X26,'(種目・作業用)'!$A$2:$D$31,4,FALSE))</f>
        <v/>
      </c>
      <c r="AB26" s="40"/>
      <c r="AC26" s="3" t="str">
        <f t="shared" si="5"/>
        <v/>
      </c>
      <c r="AD26" s="3" t="str">
        <f t="shared" si="2"/>
        <v/>
      </c>
      <c r="AE26" s="3" t="str">
        <f t="shared" si="6"/>
        <v/>
      </c>
      <c r="AF26" s="3" t="str">
        <f t="shared" si="3"/>
        <v/>
      </c>
      <c r="AG26" s="42" t="str">
        <f t="shared" si="7"/>
        <v/>
      </c>
      <c r="AH26" s="43" t="str">
        <f t="shared" si="8"/>
        <v/>
      </c>
      <c r="AI26" s="3" t="str">
        <f t="shared" si="20"/>
        <v/>
      </c>
      <c r="AJ26" s="3"/>
      <c r="AK26" s="3" t="str">
        <f t="shared" si="9"/>
        <v/>
      </c>
      <c r="AL26" s="3" t="str">
        <f t="shared" si="10"/>
        <v/>
      </c>
      <c r="AM26" s="1"/>
      <c r="AN26" s="1" t="str">
        <f t="shared" si="11"/>
        <v>　</v>
      </c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customFormat="1" ht="24" customHeight="1" x14ac:dyDescent="0.15">
      <c r="A27" s="163"/>
      <c r="B27" s="188"/>
      <c r="C27" s="189"/>
      <c r="D27" s="4"/>
      <c r="E27" s="79"/>
      <c r="F27" s="79"/>
      <c r="G27" s="4"/>
      <c r="H27" s="79"/>
      <c r="I27" s="193"/>
      <c r="J27" s="183"/>
      <c r="K27" s="195"/>
      <c r="L27" s="181"/>
      <c r="M27" s="177"/>
      <c r="N27" s="179"/>
      <c r="O27" s="181"/>
      <c r="P27" s="183"/>
      <c r="Q27" s="181"/>
      <c r="R27" s="185"/>
      <c r="S27" s="5"/>
      <c r="T27" s="1"/>
      <c r="U27" s="1"/>
      <c r="V27" s="1"/>
      <c r="W27" s="3" t="str">
        <f t="shared" si="18"/>
        <v/>
      </c>
      <c r="X27" s="38" t="str">
        <f t="shared" si="19"/>
        <v/>
      </c>
      <c r="Y27" s="39" t="str">
        <f>IF($X27="","",VLOOKUP($X27,'(種目・作業用)'!$A$2:$D$31,2,FALSE))</f>
        <v/>
      </c>
      <c r="Z27" s="39" t="str">
        <f>IF($X27="","",VLOOKUP($X27,'(種目・作業用)'!$A$2:$D$31,3,FALSE))</f>
        <v/>
      </c>
      <c r="AA27" s="39" t="str">
        <f>IF($X27="","",VLOOKUP($X27,'(種目・作業用)'!$A$2:$D$31,4,FALSE))</f>
        <v/>
      </c>
      <c r="AB27" s="40"/>
      <c r="AC27" s="3" t="str">
        <f t="shared" si="5"/>
        <v/>
      </c>
      <c r="AD27" s="3" t="str">
        <f t="shared" si="2"/>
        <v/>
      </c>
      <c r="AE27" s="3" t="str">
        <f t="shared" si="6"/>
        <v/>
      </c>
      <c r="AF27" s="3" t="str">
        <f t="shared" si="3"/>
        <v/>
      </c>
      <c r="AG27" s="42" t="str">
        <f t="shared" si="7"/>
        <v/>
      </c>
      <c r="AH27" s="43" t="str">
        <f t="shared" si="8"/>
        <v/>
      </c>
      <c r="AI27" s="3" t="str">
        <f t="shared" si="20"/>
        <v/>
      </c>
      <c r="AJ27" s="3"/>
      <c r="AK27" s="3" t="str">
        <f t="shared" si="9"/>
        <v/>
      </c>
      <c r="AL27" s="3" t="str">
        <f t="shared" si="10"/>
        <v/>
      </c>
      <c r="AM27" s="1"/>
      <c r="AN27" s="1" t="str">
        <f t="shared" si="11"/>
        <v>　</v>
      </c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customFormat="1" ht="24" customHeight="1" x14ac:dyDescent="0.15">
      <c r="A28" s="163"/>
      <c r="B28" s="188"/>
      <c r="C28" s="189"/>
      <c r="D28" s="4"/>
      <c r="E28" s="79"/>
      <c r="F28" s="79"/>
      <c r="G28" s="4"/>
      <c r="H28" s="79"/>
      <c r="I28" s="193"/>
      <c r="J28" s="183"/>
      <c r="K28" s="195"/>
      <c r="L28" s="181"/>
      <c r="M28" s="177"/>
      <c r="N28" s="179"/>
      <c r="O28" s="181"/>
      <c r="P28" s="183"/>
      <c r="Q28" s="181"/>
      <c r="R28" s="185"/>
      <c r="S28" s="5"/>
      <c r="T28" s="1"/>
      <c r="U28" s="1"/>
      <c r="V28" s="1"/>
      <c r="W28" s="3" t="str">
        <f t="shared" si="18"/>
        <v/>
      </c>
      <c r="X28" s="38" t="str">
        <f t="shared" si="19"/>
        <v/>
      </c>
      <c r="Y28" s="39" t="str">
        <f>IF($X28="","",VLOOKUP($X28,'(種目・作業用)'!$A$2:$D$31,2,FALSE))</f>
        <v/>
      </c>
      <c r="Z28" s="39" t="str">
        <f>IF($X28="","",VLOOKUP($X28,'(種目・作業用)'!$A$2:$D$31,3,FALSE))</f>
        <v/>
      </c>
      <c r="AA28" s="39" t="str">
        <f>IF($X28="","",VLOOKUP($X28,'(種目・作業用)'!$A$2:$D$31,4,FALSE))</f>
        <v/>
      </c>
      <c r="AB28" s="40"/>
      <c r="AC28" s="3" t="str">
        <f t="shared" si="5"/>
        <v/>
      </c>
      <c r="AD28" s="3" t="str">
        <f t="shared" si="2"/>
        <v/>
      </c>
      <c r="AE28" s="3" t="str">
        <f t="shared" si="6"/>
        <v/>
      </c>
      <c r="AF28" s="3" t="str">
        <f t="shared" si="3"/>
        <v/>
      </c>
      <c r="AG28" s="42" t="str">
        <f t="shared" si="7"/>
        <v/>
      </c>
      <c r="AH28" s="43" t="str">
        <f t="shared" si="8"/>
        <v/>
      </c>
      <c r="AI28" s="3" t="str">
        <f t="shared" si="20"/>
        <v/>
      </c>
      <c r="AJ28" s="3"/>
      <c r="AK28" s="3" t="str">
        <f t="shared" si="9"/>
        <v/>
      </c>
      <c r="AL28" s="3" t="str">
        <f t="shared" si="10"/>
        <v/>
      </c>
      <c r="AM28" s="1"/>
      <c r="AN28" s="1" t="str">
        <f t="shared" si="11"/>
        <v>　</v>
      </c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customFormat="1" ht="24" customHeight="1" x14ac:dyDescent="0.15">
      <c r="A29" s="163"/>
      <c r="B29" s="188"/>
      <c r="C29" s="189"/>
      <c r="D29" s="4"/>
      <c r="E29" s="79"/>
      <c r="F29" s="79"/>
      <c r="G29" s="4"/>
      <c r="H29" s="79"/>
      <c r="I29" s="193"/>
      <c r="J29" s="183"/>
      <c r="K29" s="195"/>
      <c r="L29" s="181"/>
      <c r="M29" s="177"/>
      <c r="N29" s="179"/>
      <c r="O29" s="181"/>
      <c r="P29" s="183"/>
      <c r="Q29" s="181"/>
      <c r="R29" s="185"/>
      <c r="S29" s="5"/>
      <c r="T29" s="1"/>
      <c r="U29" s="1"/>
      <c r="V29" s="1"/>
      <c r="W29" s="3" t="str">
        <f t="shared" si="18"/>
        <v/>
      </c>
      <c r="X29" s="38" t="str">
        <f t="shared" si="19"/>
        <v/>
      </c>
      <c r="Y29" s="39" t="str">
        <f>IF($X29="","",VLOOKUP($X29,'(種目・作業用)'!$A$2:$D$31,2,FALSE))</f>
        <v/>
      </c>
      <c r="Z29" s="39" t="str">
        <f>IF($X29="","",VLOOKUP($X29,'(種目・作業用)'!$A$2:$D$31,3,FALSE))</f>
        <v/>
      </c>
      <c r="AA29" s="39" t="str">
        <f>IF($X29="","",VLOOKUP($X29,'(種目・作業用)'!$A$2:$D$31,4,FALSE))</f>
        <v/>
      </c>
      <c r="AB29" s="40"/>
      <c r="AC29" s="3" t="str">
        <f t="shared" si="5"/>
        <v/>
      </c>
      <c r="AD29" s="3" t="str">
        <f t="shared" si="2"/>
        <v/>
      </c>
      <c r="AE29" s="3" t="str">
        <f t="shared" si="6"/>
        <v/>
      </c>
      <c r="AF29" s="3" t="str">
        <f t="shared" si="3"/>
        <v/>
      </c>
      <c r="AG29" s="42" t="str">
        <f t="shared" si="7"/>
        <v/>
      </c>
      <c r="AH29" s="43" t="str">
        <f t="shared" si="8"/>
        <v/>
      </c>
      <c r="AI29" s="3" t="str">
        <f t="shared" si="20"/>
        <v/>
      </c>
      <c r="AJ29" s="3"/>
      <c r="AK29" s="3" t="str">
        <f t="shared" si="9"/>
        <v/>
      </c>
      <c r="AL29" s="3" t="str">
        <f t="shared" si="10"/>
        <v/>
      </c>
      <c r="AM29" s="1"/>
      <c r="AN29" s="1" t="str">
        <f t="shared" si="11"/>
        <v>　</v>
      </c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customFormat="1" ht="24" customHeight="1" x14ac:dyDescent="0.15">
      <c r="A30" s="164"/>
      <c r="B30" s="190"/>
      <c r="C30" s="191"/>
      <c r="D30" s="25"/>
      <c r="E30" s="64"/>
      <c r="F30" s="64"/>
      <c r="G30" s="25"/>
      <c r="H30" s="64"/>
      <c r="I30" s="203"/>
      <c r="J30" s="204"/>
      <c r="K30" s="205"/>
      <c r="L30" s="206"/>
      <c r="M30" s="207"/>
      <c r="N30" s="179"/>
      <c r="O30" s="181"/>
      <c r="P30" s="183"/>
      <c r="Q30" s="181"/>
      <c r="R30" s="185"/>
      <c r="S30" s="26"/>
      <c r="T30" s="1"/>
      <c r="U30" s="1"/>
      <c r="V30" s="1"/>
      <c r="W30" s="3" t="str">
        <f t="shared" si="18"/>
        <v/>
      </c>
      <c r="X30" s="38" t="str">
        <f t="shared" si="19"/>
        <v/>
      </c>
      <c r="Y30" s="39" t="str">
        <f>IF($X30="","",VLOOKUP($X30,'(種目・作業用)'!$A$2:$D$31,2,FALSE))</f>
        <v/>
      </c>
      <c r="Z30" s="39" t="str">
        <f>IF($X30="","",VLOOKUP($X30,'(種目・作業用)'!$A$2:$D$31,3,FALSE))</f>
        <v/>
      </c>
      <c r="AA30" s="39" t="str">
        <f>IF($X30="","",VLOOKUP($X30,'(種目・作業用)'!$A$2:$D$31,4,FALSE))</f>
        <v/>
      </c>
      <c r="AB30" s="40"/>
      <c r="AC30" s="3" t="str">
        <f t="shared" si="5"/>
        <v/>
      </c>
      <c r="AD30" s="3" t="str">
        <f t="shared" si="2"/>
        <v/>
      </c>
      <c r="AE30" s="3" t="str">
        <f t="shared" si="6"/>
        <v/>
      </c>
      <c r="AF30" s="3" t="str">
        <f t="shared" si="3"/>
        <v/>
      </c>
      <c r="AG30" s="42" t="str">
        <f t="shared" si="7"/>
        <v/>
      </c>
      <c r="AH30" s="43" t="str">
        <f t="shared" si="8"/>
        <v/>
      </c>
      <c r="AI30" s="3" t="str">
        <f t="shared" si="20"/>
        <v/>
      </c>
      <c r="AJ30" s="3"/>
      <c r="AK30" s="3" t="str">
        <f t="shared" si="9"/>
        <v/>
      </c>
      <c r="AL30" s="3" t="str">
        <f t="shared" si="10"/>
        <v/>
      </c>
      <c r="AM30" s="1"/>
      <c r="AN30" s="1" t="str">
        <f t="shared" si="11"/>
        <v>　</v>
      </c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x14ac:dyDescent="0.15">
      <c r="W31" s="1"/>
      <c r="X31" s="20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115" x14ac:dyDescent="0.15">
      <c r="W32" s="1"/>
      <c r="X32" s="20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3:40" x14ac:dyDescent="0.15">
      <c r="W33" s="1"/>
      <c r="X33" s="20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3:40" x14ac:dyDescent="0.15">
      <c r="W34" s="1"/>
      <c r="X34" s="2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3:40" x14ac:dyDescent="0.15">
      <c r="W35" s="1"/>
      <c r="X35" s="2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3:40" x14ac:dyDescent="0.15">
      <c r="W36" s="1"/>
      <c r="X36" s="20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3:40" x14ac:dyDescent="0.15">
      <c r="W37" s="1"/>
      <c r="X37" s="20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23:40" x14ac:dyDescent="0.15">
      <c r="W38" s="1"/>
      <c r="X38" s="20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23:40" x14ac:dyDescent="0.15">
      <c r="W39" s="1"/>
      <c r="X39" s="20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23:40" x14ac:dyDescent="0.15">
      <c r="W40" s="1"/>
      <c r="X40" s="20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23:40" x14ac:dyDescent="0.15">
      <c r="W41" s="1"/>
      <c r="X41" s="20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23:40" x14ac:dyDescent="0.15">
      <c r="W42" s="1"/>
      <c r="X42" s="20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3:40" x14ac:dyDescent="0.15">
      <c r="W43" s="1"/>
      <c r="X43" s="20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23:40" x14ac:dyDescent="0.15">
      <c r="W44" s="1"/>
      <c r="X44" s="20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23:40" x14ac:dyDescent="0.15">
      <c r="W45" s="1"/>
      <c r="X45" s="20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23:40" x14ac:dyDescent="0.15">
      <c r="W46" s="1"/>
      <c r="X46" s="20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23:40" x14ac:dyDescent="0.15">
      <c r="W47" s="1"/>
      <c r="X47" s="20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23:40" x14ac:dyDescent="0.15">
      <c r="W48" s="1"/>
      <c r="X48" s="20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23:40" x14ac:dyDescent="0.15">
      <c r="W49" s="1"/>
      <c r="X49" s="20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23:40" x14ac:dyDescent="0.15">
      <c r="W50" s="1"/>
      <c r="X50" s="20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23:40" x14ac:dyDescent="0.15">
      <c r="W51" s="1"/>
      <c r="X51" s="20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3:40" x14ac:dyDescent="0.15">
      <c r="W52" s="1"/>
      <c r="X52" s="2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23:40" x14ac:dyDescent="0.15">
      <c r="W53" s="1"/>
      <c r="X53" s="20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3:40" x14ac:dyDescent="0.15">
      <c r="W54" s="1"/>
      <c r="X54" s="20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3:40" x14ac:dyDescent="0.15">
      <c r="W55" s="1"/>
      <c r="X55" s="20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3:40" x14ac:dyDescent="0.15">
      <c r="W56" s="1"/>
      <c r="X56" s="20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3:40" x14ac:dyDescent="0.15">
      <c r="W57" s="1"/>
      <c r="X57" s="20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3:40" x14ac:dyDescent="0.15">
      <c r="W58" s="1"/>
      <c r="X58" s="20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3:40" x14ac:dyDescent="0.15">
      <c r="W59" s="1"/>
      <c r="X59" s="20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3:40" x14ac:dyDescent="0.15">
      <c r="W60" s="1"/>
      <c r="X60" s="2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3:40" x14ac:dyDescent="0.15">
      <c r="W61" s="1"/>
      <c r="X61" s="20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23:40" x14ac:dyDescent="0.15">
      <c r="W62" s="1"/>
      <c r="X62" s="20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3:40" x14ac:dyDescent="0.15">
      <c r="W63" s="1"/>
      <c r="X63" s="20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3:40" x14ac:dyDescent="0.15">
      <c r="W64" s="1"/>
      <c r="X64" s="20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3:40" x14ac:dyDescent="0.15">
      <c r="W65" s="1"/>
      <c r="X65" s="20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3:40" x14ac:dyDescent="0.15">
      <c r="W66" s="1"/>
      <c r="X66" s="20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3:40" x14ac:dyDescent="0.15">
      <c r="W67" s="1"/>
      <c r="X67" s="20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3:40" x14ac:dyDescent="0.15">
      <c r="W68" s="1"/>
      <c r="X68" s="20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3:40" x14ac:dyDescent="0.15">
      <c r="W69" s="1"/>
      <c r="X69" s="20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3:40" s="1" customFormat="1" ht="12" x14ac:dyDescent="0.15">
      <c r="C70" s="1" t="s">
        <v>5</v>
      </c>
      <c r="G70" s="1" t="s">
        <v>3</v>
      </c>
      <c r="W70" s="1" t="s">
        <v>148</v>
      </c>
      <c r="X70" s="20"/>
      <c r="AG70" s="1" t="s">
        <v>144</v>
      </c>
      <c r="AL70" s="1" t="s">
        <v>191</v>
      </c>
      <c r="AM70" s="2" t="s">
        <v>195</v>
      </c>
    </row>
    <row r="71" spans="3:40" s="1" customFormat="1" ht="12" x14ac:dyDescent="0.15">
      <c r="C71" s="1" t="s">
        <v>297</v>
      </c>
      <c r="G71" s="24">
        <v>1</v>
      </c>
      <c r="H71" s="24"/>
      <c r="N71" s="24"/>
      <c r="O71" s="24"/>
      <c r="P71" s="24"/>
      <c r="Q71" s="24"/>
      <c r="R71" s="24"/>
      <c r="W71" s="1" t="s">
        <v>149</v>
      </c>
      <c r="X71" s="20">
        <v>100000000</v>
      </c>
      <c r="AG71" s="1" t="s">
        <v>145</v>
      </c>
      <c r="AL71" s="1" t="s">
        <v>196</v>
      </c>
      <c r="AM71" s="2" t="s">
        <v>171</v>
      </c>
    </row>
    <row r="72" spans="3:40" s="1" customFormat="1" ht="12" x14ac:dyDescent="0.15">
      <c r="C72" s="1" t="s">
        <v>327</v>
      </c>
      <c r="G72" s="24">
        <v>2</v>
      </c>
      <c r="H72" s="24"/>
      <c r="N72" s="24"/>
      <c r="O72" s="24"/>
      <c r="P72" s="24"/>
      <c r="Q72" s="24"/>
      <c r="R72" s="24"/>
      <c r="W72" s="1" t="s">
        <v>150</v>
      </c>
      <c r="X72" s="20">
        <v>110000000</v>
      </c>
      <c r="AG72" s="1" t="s">
        <v>147</v>
      </c>
      <c r="AL72" s="1" t="s">
        <v>197</v>
      </c>
      <c r="AM72" s="2" t="s">
        <v>172</v>
      </c>
    </row>
    <row r="73" spans="3:40" s="1" customFormat="1" ht="12" x14ac:dyDescent="0.15">
      <c r="C73" s="1" t="s">
        <v>316</v>
      </c>
      <c r="G73" s="24">
        <v>3</v>
      </c>
      <c r="H73" s="24"/>
      <c r="N73" s="24"/>
      <c r="O73" s="24"/>
      <c r="P73" s="24"/>
      <c r="Q73" s="24"/>
      <c r="R73" s="24"/>
      <c r="W73" s="1" t="s">
        <v>151</v>
      </c>
      <c r="X73" s="20">
        <v>120000000</v>
      </c>
      <c r="AG73" s="1" t="s">
        <v>146</v>
      </c>
      <c r="AL73" s="1" t="s">
        <v>198</v>
      </c>
      <c r="AM73" s="2" t="s">
        <v>173</v>
      </c>
    </row>
    <row r="74" spans="3:40" s="1" customFormat="1" ht="12" x14ac:dyDescent="0.15">
      <c r="C74" s="1" t="s">
        <v>326</v>
      </c>
      <c r="G74" s="24">
        <v>4</v>
      </c>
      <c r="H74" s="24"/>
      <c r="N74" s="24"/>
      <c r="O74" s="24"/>
      <c r="P74" s="24"/>
      <c r="Q74" s="24"/>
      <c r="R74" s="24"/>
      <c r="W74" s="1" t="s">
        <v>152</v>
      </c>
      <c r="X74" s="20">
        <v>130000000</v>
      </c>
      <c r="AL74" s="1" t="s">
        <v>199</v>
      </c>
      <c r="AM74" s="2" t="s">
        <v>174</v>
      </c>
    </row>
    <row r="75" spans="3:40" s="1" customFormat="1" ht="12" x14ac:dyDescent="0.15">
      <c r="G75" s="24">
        <v>5</v>
      </c>
      <c r="H75" s="24"/>
      <c r="N75" s="24"/>
      <c r="O75" s="24"/>
      <c r="P75" s="24"/>
      <c r="Q75" s="24"/>
      <c r="R75" s="24"/>
      <c r="W75" s="1" t="s">
        <v>153</v>
      </c>
      <c r="X75" s="20">
        <v>140000000</v>
      </c>
      <c r="AL75" s="1" t="s">
        <v>200</v>
      </c>
      <c r="AM75" s="2" t="s">
        <v>175</v>
      </c>
    </row>
    <row r="76" spans="3:40" s="1" customFormat="1" ht="12" x14ac:dyDescent="0.15">
      <c r="G76" s="24">
        <v>6</v>
      </c>
      <c r="H76" s="24"/>
      <c r="N76" s="24"/>
      <c r="O76" s="24"/>
      <c r="P76" s="24"/>
      <c r="Q76" s="24"/>
      <c r="R76" s="24"/>
      <c r="W76" s="1" t="s">
        <v>154</v>
      </c>
      <c r="X76" s="20">
        <v>200000000</v>
      </c>
      <c r="AL76" s="1" t="s">
        <v>201</v>
      </c>
      <c r="AM76" s="2" t="s">
        <v>176</v>
      </c>
    </row>
    <row r="77" spans="3:40" s="1" customFormat="1" ht="12" x14ac:dyDescent="0.15">
      <c r="G77" s="24"/>
      <c r="H77" s="24"/>
      <c r="N77" s="24"/>
      <c r="O77" s="24"/>
      <c r="P77" s="24"/>
      <c r="Q77" s="24"/>
      <c r="R77" s="24"/>
      <c r="W77" s="1" t="s">
        <v>155</v>
      </c>
      <c r="X77" s="20">
        <v>210000000</v>
      </c>
      <c r="AL77" s="1" t="s">
        <v>202</v>
      </c>
      <c r="AM77" s="2" t="s">
        <v>177</v>
      </c>
    </row>
    <row r="78" spans="3:40" s="1" customFormat="1" ht="12" x14ac:dyDescent="0.15">
      <c r="G78" s="24"/>
      <c r="H78" s="24"/>
      <c r="N78" s="24"/>
      <c r="O78" s="24"/>
      <c r="P78" s="24"/>
      <c r="Q78" s="24"/>
      <c r="R78" s="24"/>
      <c r="W78" s="1" t="s">
        <v>156</v>
      </c>
      <c r="X78" s="20">
        <v>220000000</v>
      </c>
      <c r="AL78" s="1" t="s">
        <v>203</v>
      </c>
      <c r="AM78" s="2" t="s">
        <v>178</v>
      </c>
    </row>
    <row r="79" spans="3:40" s="1" customFormat="1" ht="12" x14ac:dyDescent="0.15">
      <c r="G79" s="24"/>
      <c r="H79" s="24"/>
      <c r="N79" s="24"/>
      <c r="O79" s="24"/>
      <c r="P79" s="24"/>
      <c r="Q79" s="24"/>
      <c r="R79" s="24"/>
      <c r="W79" s="1" t="s">
        <v>157</v>
      </c>
      <c r="X79" s="20">
        <v>230000000</v>
      </c>
      <c r="AL79" s="1" t="s">
        <v>204</v>
      </c>
      <c r="AM79" s="2">
        <v>10</v>
      </c>
    </row>
    <row r="80" spans="3:40" s="1" customFormat="1" ht="12" x14ac:dyDescent="0.15">
      <c r="G80" s="24"/>
      <c r="H80" s="24"/>
      <c r="N80" s="24"/>
      <c r="O80" s="24"/>
      <c r="P80" s="24"/>
      <c r="Q80" s="24"/>
      <c r="R80" s="24"/>
      <c r="W80" s="1" t="s">
        <v>158</v>
      </c>
      <c r="X80" s="20">
        <v>240000000</v>
      </c>
      <c r="AL80" s="1" t="s">
        <v>205</v>
      </c>
      <c r="AM80" s="2">
        <v>11</v>
      </c>
    </row>
    <row r="81" spans="1:115" s="1" customFormat="1" x14ac:dyDescent="0.15">
      <c r="C81" s="6"/>
      <c r="G81" s="24"/>
      <c r="H81" s="24"/>
      <c r="N81" s="24"/>
      <c r="O81" s="24"/>
      <c r="P81" s="24"/>
      <c r="Q81" s="24"/>
      <c r="R81" s="24"/>
      <c r="X81" s="20"/>
      <c r="AL81" s="1" t="s">
        <v>206</v>
      </c>
      <c r="AM81" s="2">
        <v>12</v>
      </c>
    </row>
    <row r="82" spans="1:115" s="6" customFormat="1" x14ac:dyDescent="0.15">
      <c r="G82" s="24"/>
      <c r="H82" s="24"/>
      <c r="N82" s="24"/>
      <c r="O82" s="24"/>
      <c r="P82" s="24"/>
      <c r="Q82" s="24"/>
      <c r="R82" s="24"/>
      <c r="T82" s="1"/>
      <c r="U82" s="1"/>
      <c r="V82" s="1"/>
      <c r="W82" s="1"/>
      <c r="X82" s="20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 t="s">
        <v>207</v>
      </c>
      <c r="AM82" s="2">
        <v>13</v>
      </c>
      <c r="AN82" s="1"/>
    </row>
    <row r="83" spans="1:115" s="6" customFormat="1" x14ac:dyDescent="0.15">
      <c r="G83" s="24"/>
      <c r="H83" s="24"/>
      <c r="N83" s="24"/>
      <c r="O83" s="24"/>
      <c r="P83" s="24"/>
      <c r="Q83" s="24"/>
      <c r="R83" s="24"/>
      <c r="T83" s="1"/>
      <c r="U83" s="1"/>
      <c r="V83" s="1"/>
      <c r="W83" s="1"/>
      <c r="X83" s="20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 t="s">
        <v>192</v>
      </c>
      <c r="AM83" s="2">
        <v>14</v>
      </c>
      <c r="AN83" s="1"/>
    </row>
    <row r="84" spans="1:115" customFormat="1" x14ac:dyDescent="0.15">
      <c r="A84" s="7"/>
      <c r="B84" s="7"/>
      <c r="C84" s="6"/>
      <c r="D84" s="7"/>
      <c r="E84" s="7"/>
      <c r="F84" s="7"/>
      <c r="G84" s="24"/>
      <c r="H84" s="24"/>
      <c r="I84" s="7"/>
      <c r="J84" s="7"/>
      <c r="K84" s="7"/>
      <c r="L84" s="7"/>
      <c r="M84" s="7"/>
      <c r="N84" s="24"/>
      <c r="O84" s="24"/>
      <c r="P84" s="24"/>
      <c r="Q84" s="24"/>
      <c r="R84" s="24"/>
      <c r="S84" s="7"/>
      <c r="T84" s="1"/>
      <c r="U84" s="1"/>
      <c r="V84" s="1"/>
      <c r="W84" s="1"/>
      <c r="X84" s="20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 t="s">
        <v>208</v>
      </c>
      <c r="AM84" s="2">
        <v>15</v>
      </c>
      <c r="AN84" s="1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customFormat="1" x14ac:dyDescent="0.15">
      <c r="A85" s="7"/>
      <c r="B85" s="7"/>
      <c r="C85" s="6"/>
      <c r="D85" s="7"/>
      <c r="E85" s="7"/>
      <c r="F85" s="7"/>
      <c r="G85" s="24"/>
      <c r="H85" s="24"/>
      <c r="I85" s="7"/>
      <c r="J85" s="7"/>
      <c r="K85" s="7"/>
      <c r="L85" s="7"/>
      <c r="M85" s="7"/>
      <c r="N85" s="24"/>
      <c r="O85" s="24"/>
      <c r="P85" s="24"/>
      <c r="Q85" s="24"/>
      <c r="R85" s="24"/>
      <c r="S85" s="7"/>
      <c r="T85" s="1"/>
      <c r="U85" s="1"/>
      <c r="V85" s="1"/>
      <c r="W85" s="1"/>
      <c r="X85" s="20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 t="s">
        <v>209</v>
      </c>
      <c r="AM85" s="2">
        <v>16</v>
      </c>
      <c r="AN85" s="1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customFormat="1" x14ac:dyDescent="0.15">
      <c r="A86" s="7"/>
      <c r="B86" s="7"/>
      <c r="C86" s="6"/>
      <c r="D86" s="7"/>
      <c r="E86" s="7"/>
      <c r="F86" s="7"/>
      <c r="G86" s="24"/>
      <c r="H86" s="24"/>
      <c r="I86" s="7"/>
      <c r="J86" s="7"/>
      <c r="K86" s="7"/>
      <c r="L86" s="7"/>
      <c r="M86" s="7"/>
      <c r="N86" s="24"/>
      <c r="O86" s="24"/>
      <c r="P86" s="24"/>
      <c r="Q86" s="24"/>
      <c r="R86" s="24"/>
      <c r="S86" s="7"/>
      <c r="T86" s="1"/>
      <c r="U86" s="1"/>
      <c r="V86" s="1"/>
      <c r="W86" s="1"/>
      <c r="X86" s="20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210</v>
      </c>
      <c r="AM86" s="2">
        <v>17</v>
      </c>
      <c r="AN86" s="1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customFormat="1" x14ac:dyDescent="0.15">
      <c r="A87" s="7"/>
      <c r="B87" s="7"/>
      <c r="C87" s="6"/>
      <c r="D87" s="7"/>
      <c r="E87" s="7"/>
      <c r="F87" s="7"/>
      <c r="G87" s="24"/>
      <c r="H87" s="24"/>
      <c r="I87" s="7"/>
      <c r="J87" s="7"/>
      <c r="K87" s="7"/>
      <c r="L87" s="7"/>
      <c r="M87" s="7"/>
      <c r="N87" s="24"/>
      <c r="O87" s="24"/>
      <c r="P87" s="24"/>
      <c r="Q87" s="24"/>
      <c r="R87" s="24"/>
      <c r="S87" s="7"/>
      <c r="T87" s="1"/>
      <c r="U87" s="1"/>
      <c r="V87" s="1"/>
      <c r="W87" s="1"/>
      <c r="X87" s="20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 t="s">
        <v>211</v>
      </c>
      <c r="AM87" s="2">
        <v>18</v>
      </c>
      <c r="AN87" s="1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customFormat="1" x14ac:dyDescent="0.15">
      <c r="A88" s="7"/>
      <c r="B88" s="7"/>
      <c r="C88" s="6"/>
      <c r="D88" s="7"/>
      <c r="E88" s="7"/>
      <c r="F88" s="7"/>
      <c r="G88" s="24"/>
      <c r="H88" s="24"/>
      <c r="I88" s="7"/>
      <c r="J88" s="7"/>
      <c r="K88" s="7"/>
      <c r="L88" s="7"/>
      <c r="M88" s="7"/>
      <c r="N88" s="24"/>
      <c r="O88" s="24"/>
      <c r="P88" s="24"/>
      <c r="Q88" s="24"/>
      <c r="R88" s="24"/>
      <c r="S88" s="7"/>
      <c r="T88" s="1"/>
      <c r="U88" s="1"/>
      <c r="V88" s="1"/>
      <c r="W88" s="1"/>
      <c r="X88" s="20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 t="s">
        <v>212</v>
      </c>
      <c r="AM88" s="2">
        <v>19</v>
      </c>
      <c r="AN88" s="1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customFormat="1" x14ac:dyDescent="0.15">
      <c r="A89" s="7"/>
      <c r="B89" s="7"/>
      <c r="C89" s="6"/>
      <c r="D89" s="7"/>
      <c r="E89" s="7"/>
      <c r="F89" s="7"/>
      <c r="G89" s="24"/>
      <c r="I89" s="7"/>
      <c r="J89" s="7"/>
      <c r="K89" s="7"/>
      <c r="L89" s="7"/>
      <c r="M89" s="7"/>
      <c r="S89" s="7"/>
      <c r="T89" s="1"/>
      <c r="U89" s="1"/>
      <c r="V89" s="1"/>
      <c r="W89" s="1"/>
      <c r="X89" s="20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213</v>
      </c>
      <c r="AM89" s="2">
        <v>20</v>
      </c>
      <c r="AN89" s="1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customFormat="1" x14ac:dyDescent="0.15">
      <c r="A90" s="7"/>
      <c r="B90" s="7"/>
      <c r="C90" s="6"/>
      <c r="D90" s="7"/>
      <c r="E90" s="7"/>
      <c r="F90" s="7"/>
      <c r="G90" s="24"/>
      <c r="I90" s="7"/>
      <c r="J90" s="7"/>
      <c r="K90" s="7"/>
      <c r="L90" s="7"/>
      <c r="M90" s="7"/>
      <c r="S90" s="7"/>
      <c r="T90" s="1"/>
      <c r="U90" s="1"/>
      <c r="V90" s="1"/>
      <c r="W90" s="1"/>
      <c r="X90" s="20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 t="s">
        <v>214</v>
      </c>
      <c r="AM90" s="2">
        <v>21</v>
      </c>
      <c r="AN90" s="1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customFormat="1" x14ac:dyDescent="0.15">
      <c r="A91" s="7"/>
      <c r="B91" s="7"/>
      <c r="C91" s="6"/>
      <c r="D91" s="7"/>
      <c r="E91" s="7"/>
      <c r="F91" s="7"/>
      <c r="I91" s="7"/>
      <c r="J91" s="7"/>
      <c r="K91" s="7"/>
      <c r="L91" s="7"/>
      <c r="M91" s="7"/>
      <c r="S91" s="7"/>
      <c r="T91" s="1"/>
      <c r="U91" s="1"/>
      <c r="V91" s="1"/>
      <c r="W91" s="1"/>
      <c r="X91" s="20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 t="s">
        <v>215</v>
      </c>
      <c r="AM91" s="2">
        <v>22</v>
      </c>
      <c r="AN91" s="1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customFormat="1" x14ac:dyDescent="0.15">
      <c r="A92" s="7"/>
      <c r="B92" s="7"/>
      <c r="D92" s="7"/>
      <c r="E92" s="7"/>
      <c r="F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1"/>
      <c r="U92" s="1"/>
      <c r="V92" s="1"/>
      <c r="W92" s="1"/>
      <c r="X92" s="20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 t="s">
        <v>216</v>
      </c>
      <c r="AM92" s="2">
        <v>23</v>
      </c>
      <c r="AN92" s="1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customFormat="1" x14ac:dyDescent="0.15">
      <c r="A93" s="7"/>
      <c r="B93" s="7"/>
      <c r="D93" s="7"/>
      <c r="E93" s="7"/>
      <c r="F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1"/>
      <c r="U93" s="1"/>
      <c r="V93" s="1"/>
      <c r="W93" s="1"/>
      <c r="X93" s="20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 t="s">
        <v>217</v>
      </c>
      <c r="AM93" s="2">
        <v>24</v>
      </c>
      <c r="AN93" s="1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customFormat="1" x14ac:dyDescent="0.15">
      <c r="A94" s="7"/>
      <c r="B94" s="7"/>
      <c r="D94" s="7"/>
      <c r="E94" s="34" t="s">
        <v>109</v>
      </c>
      <c r="F94" s="34" t="s">
        <v>110</v>
      </c>
      <c r="G94" s="7"/>
      <c r="H94" s="35"/>
      <c r="I94" s="7"/>
      <c r="J94" s="1" t="s">
        <v>274</v>
      </c>
      <c r="K94" s="7"/>
      <c r="L94" s="7"/>
      <c r="M94" s="7"/>
      <c r="N94" s="35"/>
      <c r="O94" s="35"/>
      <c r="P94" s="35"/>
      <c r="Q94" s="35"/>
      <c r="R94" s="35"/>
      <c r="S94" s="36"/>
      <c r="U94" s="1"/>
      <c r="V94" s="1"/>
      <c r="W94" s="1"/>
      <c r="X94" s="20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 t="s">
        <v>218</v>
      </c>
      <c r="AM94" s="2">
        <v>25</v>
      </c>
      <c r="AN94" s="1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customFormat="1" x14ac:dyDescent="0.15">
      <c r="A95" s="7"/>
      <c r="B95" s="7"/>
      <c r="D95" s="7"/>
      <c r="E95" s="34" t="s">
        <v>386</v>
      </c>
      <c r="F95" s="34" t="s">
        <v>23</v>
      </c>
      <c r="G95" s="7"/>
      <c r="H95" s="35"/>
      <c r="I95" s="7"/>
      <c r="J95" s="1" t="s">
        <v>274</v>
      </c>
      <c r="K95" s="7"/>
      <c r="L95" s="7"/>
      <c r="M95" s="7"/>
      <c r="N95" s="35"/>
      <c r="O95" s="35"/>
      <c r="P95" s="35"/>
      <c r="Q95" s="35"/>
      <c r="R95" s="35"/>
      <c r="S95" s="36"/>
      <c r="U95" s="1"/>
      <c r="V95" s="1"/>
      <c r="W95" s="1"/>
      <c r="X95" s="20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 t="s">
        <v>219</v>
      </c>
      <c r="AM95" s="2">
        <v>26</v>
      </c>
      <c r="AN95" s="1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customFormat="1" x14ac:dyDescent="0.15">
      <c r="A96" s="7"/>
      <c r="B96" s="7"/>
      <c r="D96" s="7"/>
      <c r="E96" s="34" t="s">
        <v>387</v>
      </c>
      <c r="F96" s="34" t="s">
        <v>25</v>
      </c>
      <c r="G96" s="35" t="s">
        <v>108</v>
      </c>
      <c r="H96" s="35"/>
      <c r="I96" s="7"/>
      <c r="J96" s="1" t="s">
        <v>274</v>
      </c>
      <c r="K96" s="7"/>
      <c r="L96" s="7"/>
      <c r="M96" s="7"/>
      <c r="N96" s="35"/>
      <c r="O96" s="35"/>
      <c r="P96" s="35"/>
      <c r="Q96" s="35"/>
      <c r="R96" s="35"/>
      <c r="S96" s="36"/>
      <c r="U96" s="1"/>
      <c r="V96" s="1"/>
      <c r="W96" s="1"/>
      <c r="X96" s="20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 t="s">
        <v>220</v>
      </c>
      <c r="AM96" s="2">
        <v>27</v>
      </c>
      <c r="AN96" s="1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customFormat="1" x14ac:dyDescent="0.15">
      <c r="A97" s="7"/>
      <c r="B97" s="7"/>
      <c r="D97" s="7"/>
      <c r="E97" s="34" t="s">
        <v>388</v>
      </c>
      <c r="F97" s="34" t="s">
        <v>130</v>
      </c>
      <c r="G97" s="35" t="s">
        <v>22</v>
      </c>
      <c r="H97" s="35"/>
      <c r="I97" s="7"/>
      <c r="J97" s="1" t="s">
        <v>274</v>
      </c>
      <c r="K97" s="7"/>
      <c r="L97" s="7"/>
      <c r="M97" s="7"/>
      <c r="N97" s="35"/>
      <c r="O97" s="35"/>
      <c r="P97" s="35"/>
      <c r="Q97" s="35"/>
      <c r="R97" s="35"/>
      <c r="S97" s="36"/>
      <c r="U97" s="1"/>
      <c r="V97" s="1"/>
      <c r="W97" s="1"/>
      <c r="X97" s="20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 t="s">
        <v>221</v>
      </c>
      <c r="AM97" s="2">
        <v>28</v>
      </c>
      <c r="AN97" s="1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customFormat="1" x14ac:dyDescent="0.15">
      <c r="A98" s="7"/>
      <c r="B98" s="7"/>
      <c r="D98" s="7"/>
      <c r="E98" s="34" t="s">
        <v>389</v>
      </c>
      <c r="F98" s="34" t="s">
        <v>132</v>
      </c>
      <c r="G98" s="35" t="s">
        <v>24</v>
      </c>
      <c r="H98" s="35"/>
      <c r="I98" s="7"/>
      <c r="J98" s="1" t="s">
        <v>274</v>
      </c>
      <c r="K98" s="7"/>
      <c r="L98" s="7"/>
      <c r="M98" s="7"/>
      <c r="N98" s="35"/>
      <c r="O98" s="35"/>
      <c r="P98" s="35"/>
      <c r="Q98" s="35"/>
      <c r="R98" s="35"/>
      <c r="S98" s="36"/>
      <c r="U98" s="1"/>
      <c r="V98" s="1"/>
      <c r="W98" s="1"/>
      <c r="X98" s="20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 t="s">
        <v>222</v>
      </c>
      <c r="AM98" s="2">
        <v>29</v>
      </c>
      <c r="AN98" s="1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customFormat="1" x14ac:dyDescent="0.15">
      <c r="A99" s="7"/>
      <c r="B99" s="7"/>
      <c r="D99" s="7"/>
      <c r="E99" s="34" t="s">
        <v>390</v>
      </c>
      <c r="F99" s="34" t="s">
        <v>27</v>
      </c>
      <c r="G99" s="35" t="s">
        <v>129</v>
      </c>
      <c r="H99" s="35"/>
      <c r="I99" s="7"/>
      <c r="J99" s="1" t="s">
        <v>274</v>
      </c>
      <c r="K99" s="7"/>
      <c r="L99" s="7"/>
      <c r="M99" s="7"/>
      <c r="N99" s="35"/>
      <c r="O99" s="35"/>
      <c r="P99" s="35"/>
      <c r="Q99" s="35"/>
      <c r="R99" s="35"/>
      <c r="S99" s="36"/>
      <c r="U99" s="1"/>
      <c r="V99" s="1"/>
      <c r="W99" s="1"/>
      <c r="X99" s="20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 t="s">
        <v>193</v>
      </c>
      <c r="AM99" s="2">
        <v>30</v>
      </c>
      <c r="AN99" s="1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customFormat="1" x14ac:dyDescent="0.15">
      <c r="A100" s="7"/>
      <c r="B100" s="7"/>
      <c r="D100" s="7"/>
      <c r="E100" s="34" t="s">
        <v>391</v>
      </c>
      <c r="F100" s="34" t="s">
        <v>29</v>
      </c>
      <c r="G100" s="35" t="s">
        <v>131</v>
      </c>
      <c r="H100" s="35"/>
      <c r="I100" s="7"/>
      <c r="J100" s="1" t="s">
        <v>274</v>
      </c>
      <c r="K100" s="7"/>
      <c r="L100" s="7"/>
      <c r="M100" s="7"/>
      <c r="N100" s="35"/>
      <c r="O100" s="35"/>
      <c r="P100" s="35"/>
      <c r="Q100" s="35"/>
      <c r="R100" s="35"/>
      <c r="S100" s="36"/>
      <c r="U100" s="1"/>
      <c r="V100" s="1"/>
      <c r="W100" s="1"/>
      <c r="X100" s="20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 t="s">
        <v>223</v>
      </c>
      <c r="AM100" s="2">
        <v>31</v>
      </c>
      <c r="AN100" s="1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customFormat="1" x14ac:dyDescent="0.15">
      <c r="A101" s="7"/>
      <c r="B101" s="7"/>
      <c r="D101" s="7"/>
      <c r="E101" s="34" t="s">
        <v>594</v>
      </c>
      <c r="F101" s="34" t="s">
        <v>31</v>
      </c>
      <c r="G101" s="35" t="s">
        <v>26</v>
      </c>
      <c r="H101" s="35"/>
      <c r="I101" s="7"/>
      <c r="J101" s="1" t="s">
        <v>274</v>
      </c>
      <c r="K101" s="7"/>
      <c r="L101" s="7"/>
      <c r="M101" s="7"/>
      <c r="N101" s="35"/>
      <c r="O101" s="35"/>
      <c r="P101" s="35"/>
      <c r="Q101" s="35"/>
      <c r="R101" s="35"/>
      <c r="S101" s="36"/>
      <c r="U101" s="1"/>
      <c r="V101" s="1"/>
      <c r="W101" s="1"/>
      <c r="X101" s="20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 t="s">
        <v>224</v>
      </c>
      <c r="AM101" s="2">
        <v>32</v>
      </c>
      <c r="AN101" s="1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customFormat="1" x14ac:dyDescent="0.15">
      <c r="A102" s="7"/>
      <c r="B102" s="7"/>
      <c r="D102" s="7"/>
      <c r="E102" s="34" t="s">
        <v>392</v>
      </c>
      <c r="F102" s="34" t="s">
        <v>42</v>
      </c>
      <c r="G102" s="35" t="s">
        <v>28</v>
      </c>
      <c r="H102" s="35"/>
      <c r="I102" s="7"/>
      <c r="J102" s="1" t="s">
        <v>274</v>
      </c>
      <c r="K102" s="7"/>
      <c r="L102" s="7"/>
      <c r="M102" s="7"/>
      <c r="N102" s="35"/>
      <c r="O102" s="35"/>
      <c r="P102" s="35"/>
      <c r="Q102" s="35"/>
      <c r="R102" s="35"/>
      <c r="S102" s="36"/>
      <c r="U102" s="1"/>
      <c r="V102" s="1"/>
      <c r="W102" s="1"/>
      <c r="X102" s="20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 t="s">
        <v>225</v>
      </c>
      <c r="AM102" s="2">
        <v>33</v>
      </c>
      <c r="AN102" s="1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customFormat="1" x14ac:dyDescent="0.15">
      <c r="A103" s="7"/>
      <c r="B103" s="7"/>
      <c r="C103" s="7"/>
      <c r="D103" s="7"/>
      <c r="E103" s="34" t="s">
        <v>393</v>
      </c>
      <c r="F103" s="34" t="s">
        <v>33</v>
      </c>
      <c r="G103" s="35" t="s">
        <v>30</v>
      </c>
      <c r="H103" s="35"/>
      <c r="I103" s="7"/>
      <c r="J103" s="1" t="s">
        <v>274</v>
      </c>
      <c r="K103" s="7"/>
      <c r="L103" s="7"/>
      <c r="M103" s="7"/>
      <c r="N103" s="35"/>
      <c r="O103" s="35"/>
      <c r="P103" s="35"/>
      <c r="Q103" s="35"/>
      <c r="R103" s="35"/>
      <c r="S103" s="36"/>
      <c r="U103" s="1"/>
      <c r="V103" s="1"/>
      <c r="W103" s="1"/>
      <c r="X103" s="20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 t="s">
        <v>226</v>
      </c>
      <c r="AM103" s="2">
        <v>34</v>
      </c>
      <c r="AN103" s="1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customFormat="1" x14ac:dyDescent="0.15">
      <c r="A104" s="7"/>
      <c r="B104" s="7"/>
      <c r="C104" s="7"/>
      <c r="D104" s="7"/>
      <c r="E104" s="34" t="s">
        <v>394</v>
      </c>
      <c r="F104" s="34" t="s">
        <v>35</v>
      </c>
      <c r="G104" s="35" t="s">
        <v>262</v>
      </c>
      <c r="H104" s="35"/>
      <c r="I104" s="7"/>
      <c r="J104" s="1" t="s">
        <v>274</v>
      </c>
      <c r="K104" s="7"/>
      <c r="L104" s="7"/>
      <c r="M104" s="7"/>
      <c r="N104" s="35"/>
      <c r="O104" s="35"/>
      <c r="P104" s="35"/>
      <c r="Q104" s="35"/>
      <c r="R104" s="35"/>
      <c r="S104" s="36"/>
      <c r="U104" s="1"/>
      <c r="V104" s="1"/>
      <c r="W104" s="1"/>
      <c r="X104" s="20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 t="s">
        <v>227</v>
      </c>
      <c r="AM104" s="2">
        <v>35</v>
      </c>
      <c r="AN104" s="1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customFormat="1" x14ac:dyDescent="0.15">
      <c r="A105" s="7"/>
      <c r="B105" s="7"/>
      <c r="C105" s="7"/>
      <c r="D105" s="7"/>
      <c r="E105" s="34" t="s">
        <v>395</v>
      </c>
      <c r="F105" s="34" t="s">
        <v>37</v>
      </c>
      <c r="G105" s="35" t="s">
        <v>32</v>
      </c>
      <c r="H105" s="35"/>
      <c r="I105" s="7"/>
      <c r="J105" s="1" t="s">
        <v>274</v>
      </c>
      <c r="K105" s="7"/>
      <c r="L105" s="7"/>
      <c r="M105" s="7"/>
      <c r="N105" s="35"/>
      <c r="O105" s="35"/>
      <c r="P105" s="35"/>
      <c r="Q105" s="35"/>
      <c r="R105" s="35"/>
      <c r="S105" s="36"/>
      <c r="U105" s="1"/>
      <c r="V105" s="1"/>
      <c r="W105" s="1"/>
      <c r="X105" s="20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 t="s">
        <v>228</v>
      </c>
      <c r="AM105" s="2">
        <v>36</v>
      </c>
      <c r="AN105" s="1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customFormat="1" x14ac:dyDescent="0.15">
      <c r="A106" s="7"/>
      <c r="B106" s="7"/>
      <c r="C106" s="7"/>
      <c r="D106" s="7"/>
      <c r="E106" s="34" t="s">
        <v>396</v>
      </c>
      <c r="F106" s="34" t="s">
        <v>39</v>
      </c>
      <c r="G106" s="35" t="s">
        <v>34</v>
      </c>
      <c r="H106" s="35"/>
      <c r="I106" s="7"/>
      <c r="J106" s="1" t="s">
        <v>274</v>
      </c>
      <c r="K106" s="7"/>
      <c r="L106" s="7"/>
      <c r="M106" s="7"/>
      <c r="N106" s="35"/>
      <c r="O106" s="35"/>
      <c r="P106" s="35"/>
      <c r="Q106" s="35"/>
      <c r="R106" s="35"/>
      <c r="S106" s="36"/>
      <c r="U106" s="1"/>
      <c r="V106" s="1"/>
      <c r="W106" s="1"/>
      <c r="X106" s="20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 t="s">
        <v>229</v>
      </c>
      <c r="AM106" s="2">
        <v>37</v>
      </c>
      <c r="AN106" s="1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customFormat="1" x14ac:dyDescent="0.15">
      <c r="A107" s="7"/>
      <c r="B107" s="7"/>
      <c r="C107" s="7"/>
      <c r="D107" s="7"/>
      <c r="E107" s="34" t="s">
        <v>397</v>
      </c>
      <c r="F107" s="34" t="s">
        <v>41</v>
      </c>
      <c r="G107" s="35" t="s">
        <v>36</v>
      </c>
      <c r="H107" s="35"/>
      <c r="I107" s="7"/>
      <c r="J107" s="1" t="s">
        <v>274</v>
      </c>
      <c r="K107" s="7"/>
      <c r="L107" s="7"/>
      <c r="M107" s="7"/>
      <c r="N107" s="35"/>
      <c r="O107" s="35"/>
      <c r="P107" s="35"/>
      <c r="Q107" s="35"/>
      <c r="R107" s="35"/>
      <c r="S107" s="36"/>
      <c r="U107" s="1"/>
      <c r="V107" s="1"/>
      <c r="W107" s="1"/>
      <c r="X107" s="20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 t="s">
        <v>230</v>
      </c>
      <c r="AM107" s="2">
        <v>38</v>
      </c>
      <c r="AN107" s="1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customFormat="1" x14ac:dyDescent="0.15">
      <c r="A108" s="7"/>
      <c r="B108" s="7"/>
      <c r="C108" s="7"/>
      <c r="D108" s="7"/>
      <c r="E108" s="34" t="s">
        <v>328</v>
      </c>
      <c r="F108" s="34" t="s">
        <v>263</v>
      </c>
      <c r="G108" s="35" t="s">
        <v>38</v>
      </c>
      <c r="H108" s="35"/>
      <c r="I108" s="7"/>
      <c r="J108" s="1" t="s">
        <v>274</v>
      </c>
      <c r="K108" s="7"/>
      <c r="L108" s="7"/>
      <c r="M108" s="7"/>
      <c r="N108" s="35"/>
      <c r="O108" s="35"/>
      <c r="P108" s="35"/>
      <c r="Q108" s="35"/>
      <c r="R108" s="35"/>
      <c r="S108" s="36"/>
      <c r="U108" s="1"/>
      <c r="V108" s="1"/>
      <c r="W108" s="1"/>
      <c r="X108" s="20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 t="s">
        <v>231</v>
      </c>
      <c r="AM108" s="2">
        <v>39</v>
      </c>
      <c r="AN108" s="1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customFormat="1" x14ac:dyDescent="0.15">
      <c r="A109" s="7"/>
      <c r="B109" s="7"/>
      <c r="C109" s="7"/>
      <c r="D109" s="7"/>
      <c r="E109" s="34" t="s">
        <v>398</v>
      </c>
      <c r="F109" s="34" t="s">
        <v>59</v>
      </c>
      <c r="G109" s="35" t="s">
        <v>40</v>
      </c>
      <c r="H109" s="35"/>
      <c r="I109" s="7"/>
      <c r="J109" s="1" t="s">
        <v>274</v>
      </c>
      <c r="K109" s="7"/>
      <c r="L109" s="7"/>
      <c r="M109" s="7"/>
      <c r="N109" s="35"/>
      <c r="O109" s="35"/>
      <c r="P109" s="35"/>
      <c r="Q109" s="35"/>
      <c r="R109" s="35"/>
      <c r="S109" s="36"/>
      <c r="U109" s="1"/>
      <c r="V109" s="1"/>
      <c r="W109" s="1"/>
      <c r="X109" s="20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 t="s">
        <v>232</v>
      </c>
      <c r="AM109" s="2">
        <v>40</v>
      </c>
      <c r="AN109" s="1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customFormat="1" x14ac:dyDescent="0.15">
      <c r="A110" s="7"/>
      <c r="B110" s="7"/>
      <c r="C110" s="7"/>
      <c r="D110" s="7"/>
      <c r="E110" s="34" t="s">
        <v>399</v>
      </c>
      <c r="F110" s="34" t="s">
        <v>60</v>
      </c>
      <c r="G110" s="35" t="s">
        <v>69</v>
      </c>
      <c r="H110" s="35"/>
      <c r="I110" s="7"/>
      <c r="J110" s="1" t="s">
        <v>274</v>
      </c>
      <c r="K110" s="7"/>
      <c r="L110" s="7"/>
      <c r="M110" s="7"/>
      <c r="N110" s="35"/>
      <c r="O110" s="35"/>
      <c r="P110" s="35"/>
      <c r="Q110" s="35"/>
      <c r="R110" s="35"/>
      <c r="S110" s="36"/>
      <c r="U110" s="1"/>
      <c r="V110" s="1"/>
      <c r="W110" s="1"/>
      <c r="X110" s="20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 t="s">
        <v>233</v>
      </c>
      <c r="AM110" s="2">
        <v>41</v>
      </c>
      <c r="AN110" s="1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customFormat="1" x14ac:dyDescent="0.15">
      <c r="A111" s="7"/>
      <c r="B111" s="7"/>
      <c r="C111" s="7"/>
      <c r="D111" s="7"/>
      <c r="E111" s="34" t="s">
        <v>400</v>
      </c>
      <c r="F111" s="34" t="s">
        <v>66</v>
      </c>
      <c r="G111" s="35" t="s">
        <v>58</v>
      </c>
      <c r="H111" s="35"/>
      <c r="I111" s="7"/>
      <c r="J111" s="1" t="s">
        <v>274</v>
      </c>
      <c r="K111" s="7"/>
      <c r="L111" s="7"/>
      <c r="M111" s="7"/>
      <c r="N111" s="35"/>
      <c r="O111" s="35"/>
      <c r="P111" s="35"/>
      <c r="Q111" s="35"/>
      <c r="R111" s="35"/>
      <c r="S111" s="36"/>
      <c r="U111" s="1"/>
      <c r="V111" s="1"/>
      <c r="W111" s="1"/>
      <c r="X111" s="20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 t="s">
        <v>234</v>
      </c>
      <c r="AM111" s="2">
        <v>42</v>
      </c>
      <c r="AN111" s="1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customFormat="1" x14ac:dyDescent="0.15">
      <c r="A112" s="7"/>
      <c r="B112" s="7"/>
      <c r="C112" s="7"/>
      <c r="D112" s="7"/>
      <c r="E112" s="34" t="s">
        <v>401</v>
      </c>
      <c r="F112" s="34" t="s">
        <v>64</v>
      </c>
      <c r="G112" s="35" t="s">
        <v>264</v>
      </c>
      <c r="H112" s="35"/>
      <c r="I112" s="7"/>
      <c r="J112" s="1" t="s">
        <v>274</v>
      </c>
      <c r="K112" s="7"/>
      <c r="L112" s="7"/>
      <c r="M112" s="7"/>
      <c r="N112" s="35"/>
      <c r="O112" s="35"/>
      <c r="P112" s="35"/>
      <c r="Q112" s="35"/>
      <c r="R112" s="35"/>
      <c r="S112" s="36"/>
      <c r="U112" s="1"/>
      <c r="V112" s="1"/>
      <c r="W112" s="1"/>
      <c r="X112" s="20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 t="s">
        <v>235</v>
      </c>
      <c r="AM112" s="2">
        <v>43</v>
      </c>
      <c r="AN112" s="1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customFormat="1" x14ac:dyDescent="0.15">
      <c r="A113" s="7"/>
      <c r="B113" s="7"/>
      <c r="C113" s="7"/>
      <c r="D113" s="7"/>
      <c r="E113" s="34" t="s">
        <v>402</v>
      </c>
      <c r="F113" s="34" t="s">
        <v>62</v>
      </c>
      <c r="G113" s="35" t="s">
        <v>65</v>
      </c>
      <c r="H113" s="35"/>
      <c r="I113" s="7"/>
      <c r="J113" s="1" t="s">
        <v>274</v>
      </c>
      <c r="K113" s="7"/>
      <c r="L113" s="7"/>
      <c r="M113" s="7"/>
      <c r="N113" s="35"/>
      <c r="O113" s="35"/>
      <c r="P113" s="35"/>
      <c r="Q113" s="35"/>
      <c r="R113" s="35"/>
      <c r="S113" s="36"/>
      <c r="U113" s="1"/>
      <c r="V113" s="1"/>
      <c r="W113" s="1"/>
      <c r="X113" s="20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236</v>
      </c>
      <c r="AM113" s="2">
        <v>44</v>
      </c>
      <c r="AN113" s="1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customFormat="1" x14ac:dyDescent="0.15">
      <c r="A114" s="7"/>
      <c r="B114" s="7"/>
      <c r="C114" s="7"/>
      <c r="D114" s="7"/>
      <c r="E114" s="34" t="s">
        <v>329</v>
      </c>
      <c r="F114" s="34" t="s">
        <v>265</v>
      </c>
      <c r="G114" s="35" t="s">
        <v>63</v>
      </c>
      <c r="H114" s="35"/>
      <c r="I114" s="7"/>
      <c r="J114" s="1" t="s">
        <v>274</v>
      </c>
      <c r="K114" s="7"/>
      <c r="L114" s="7"/>
      <c r="M114" s="7"/>
      <c r="N114" s="35"/>
      <c r="O114" s="35"/>
      <c r="P114" s="35"/>
      <c r="Q114" s="35"/>
      <c r="R114" s="35"/>
      <c r="S114" s="36"/>
      <c r="U114" s="1"/>
      <c r="V114" s="1"/>
      <c r="W114" s="1"/>
      <c r="X114" s="20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 t="s">
        <v>237</v>
      </c>
      <c r="AM114" s="2">
        <v>45</v>
      </c>
      <c r="AN114" s="1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customFormat="1" x14ac:dyDescent="0.15">
      <c r="A115" s="7"/>
      <c r="B115" s="7"/>
      <c r="C115" s="7"/>
      <c r="D115" s="7"/>
      <c r="E115" s="34" t="s">
        <v>403</v>
      </c>
      <c r="F115" s="34" t="s">
        <v>73</v>
      </c>
      <c r="G115" s="35" t="s">
        <v>61</v>
      </c>
      <c r="H115" s="35"/>
      <c r="I115" s="7"/>
      <c r="J115" s="1" t="s">
        <v>274</v>
      </c>
      <c r="K115" s="7"/>
      <c r="L115" s="7"/>
      <c r="M115" s="7"/>
      <c r="N115" s="35"/>
      <c r="O115" s="35"/>
      <c r="P115" s="35"/>
      <c r="Q115" s="35"/>
      <c r="R115" s="35"/>
      <c r="S115" s="36"/>
      <c r="U115" s="1"/>
      <c r="V115" s="1"/>
      <c r="W115" s="1"/>
      <c r="X115" s="20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 t="s">
        <v>194</v>
      </c>
      <c r="AM115" s="2">
        <v>46</v>
      </c>
      <c r="AN115" s="1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customFormat="1" x14ac:dyDescent="0.15">
      <c r="A116" s="7"/>
      <c r="B116" s="7"/>
      <c r="C116" s="7"/>
      <c r="D116" s="7"/>
      <c r="E116" s="34" t="s">
        <v>404</v>
      </c>
      <c r="F116" s="34" t="s">
        <v>75</v>
      </c>
      <c r="G116" s="35" t="s">
        <v>57</v>
      </c>
      <c r="H116" s="35"/>
      <c r="I116" s="7"/>
      <c r="J116" s="1" t="s">
        <v>274</v>
      </c>
      <c r="K116" s="7"/>
      <c r="L116" s="7"/>
      <c r="M116" s="7"/>
      <c r="N116" s="35"/>
      <c r="O116" s="35"/>
      <c r="P116" s="35"/>
      <c r="Q116" s="35"/>
      <c r="R116" s="35"/>
      <c r="S116" s="36"/>
      <c r="U116" s="1"/>
      <c r="V116" s="1"/>
      <c r="W116" s="1"/>
      <c r="X116" s="20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238</v>
      </c>
      <c r="AM116" s="2">
        <v>47</v>
      </c>
      <c r="AN116" s="1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customFormat="1" x14ac:dyDescent="0.15">
      <c r="A117" s="7"/>
      <c r="B117" s="7"/>
      <c r="C117" s="7"/>
      <c r="D117" s="7"/>
      <c r="E117" s="34" t="s">
        <v>405</v>
      </c>
      <c r="F117" s="34" t="s">
        <v>96</v>
      </c>
      <c r="G117" s="35" t="s">
        <v>72</v>
      </c>
      <c r="H117" s="35"/>
      <c r="I117" s="7"/>
      <c r="J117" s="1" t="s">
        <v>274</v>
      </c>
      <c r="K117" s="7"/>
      <c r="L117" s="7"/>
      <c r="M117" s="7"/>
      <c r="N117" s="35"/>
      <c r="O117" s="35"/>
      <c r="P117" s="35"/>
      <c r="Q117" s="35"/>
      <c r="R117" s="35"/>
      <c r="S117" s="36"/>
      <c r="U117" s="1"/>
      <c r="V117" s="1"/>
      <c r="W117" s="1"/>
      <c r="X117" s="20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 t="s">
        <v>239</v>
      </c>
      <c r="AM117" s="2">
        <v>49</v>
      </c>
      <c r="AN117" s="1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x14ac:dyDescent="0.15">
      <c r="E118" s="34" t="s">
        <v>406</v>
      </c>
      <c r="F118" s="34" t="s">
        <v>90</v>
      </c>
      <c r="G118" s="35" t="s">
        <v>74</v>
      </c>
      <c r="H118" s="35"/>
      <c r="J118" s="1" t="s">
        <v>274</v>
      </c>
      <c r="N118" s="35"/>
      <c r="O118" s="35"/>
      <c r="P118" s="35"/>
      <c r="Q118" s="35"/>
      <c r="R118" s="35"/>
      <c r="S118" s="36"/>
      <c r="W118" s="1"/>
      <c r="X118" s="20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115" x14ac:dyDescent="0.15">
      <c r="E119" s="34" t="s">
        <v>407</v>
      </c>
      <c r="F119" s="34" t="s">
        <v>79</v>
      </c>
      <c r="G119" s="35" t="s">
        <v>95</v>
      </c>
      <c r="H119" s="35"/>
      <c r="J119" s="1" t="s">
        <v>274</v>
      </c>
      <c r="N119" s="35"/>
      <c r="O119" s="35"/>
      <c r="P119" s="35"/>
      <c r="Q119" s="35"/>
      <c r="R119" s="35"/>
      <c r="S119" s="36"/>
      <c r="W119" s="1"/>
      <c r="X119" s="20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115" x14ac:dyDescent="0.15">
      <c r="E120" s="34" t="s">
        <v>408</v>
      </c>
      <c r="F120" s="34" t="s">
        <v>82</v>
      </c>
      <c r="G120" s="35" t="s">
        <v>89</v>
      </c>
      <c r="H120" s="35"/>
      <c r="J120" s="1" t="s">
        <v>274</v>
      </c>
      <c r="N120" s="35"/>
      <c r="O120" s="35"/>
      <c r="P120" s="35"/>
      <c r="Q120" s="35"/>
      <c r="R120" s="35"/>
      <c r="S120" s="36"/>
      <c r="W120" s="1"/>
      <c r="X120" s="20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115" x14ac:dyDescent="0.15">
      <c r="E121" s="34" t="s">
        <v>409</v>
      </c>
      <c r="F121" s="34" t="s">
        <v>80</v>
      </c>
      <c r="G121" s="35" t="s">
        <v>78</v>
      </c>
      <c r="H121" s="35"/>
      <c r="J121" s="1" t="s">
        <v>274</v>
      </c>
      <c r="N121" s="35"/>
      <c r="O121" s="35"/>
      <c r="P121" s="35"/>
      <c r="Q121" s="35"/>
      <c r="R121" s="35"/>
      <c r="S121" s="36"/>
      <c r="W121" s="1"/>
      <c r="X121" s="2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115" x14ac:dyDescent="0.15">
      <c r="E122" s="34" t="s">
        <v>410</v>
      </c>
      <c r="F122" s="34" t="s">
        <v>84</v>
      </c>
      <c r="G122" s="35" t="s">
        <v>81</v>
      </c>
      <c r="H122" s="35"/>
      <c r="J122" s="1" t="s">
        <v>274</v>
      </c>
      <c r="N122" s="35"/>
      <c r="O122" s="35"/>
      <c r="P122" s="35"/>
      <c r="Q122" s="35"/>
      <c r="R122" s="35"/>
      <c r="S122" s="36"/>
      <c r="W122" s="1"/>
      <c r="X122" s="2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115" x14ac:dyDescent="0.15">
      <c r="E123" s="34" t="s">
        <v>411</v>
      </c>
      <c r="F123" s="34" t="s">
        <v>86</v>
      </c>
      <c r="G123" s="35" t="s">
        <v>266</v>
      </c>
      <c r="H123" s="35"/>
      <c r="J123" s="1" t="s">
        <v>274</v>
      </c>
      <c r="N123" s="35"/>
      <c r="O123" s="35"/>
      <c r="P123" s="35"/>
      <c r="Q123" s="35"/>
      <c r="R123" s="35"/>
      <c r="S123" s="36"/>
      <c r="W123" s="1"/>
      <c r="X123" s="20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115" x14ac:dyDescent="0.15">
      <c r="E124" s="34" t="s">
        <v>412</v>
      </c>
      <c r="F124" s="34" t="s">
        <v>94</v>
      </c>
      <c r="G124" s="35" t="s">
        <v>83</v>
      </c>
      <c r="H124" s="35"/>
      <c r="J124" s="1" t="s">
        <v>274</v>
      </c>
      <c r="N124" s="35"/>
      <c r="O124" s="35"/>
      <c r="P124" s="35"/>
      <c r="Q124" s="35"/>
      <c r="R124" s="35"/>
      <c r="S124" s="36"/>
      <c r="W124" s="1"/>
      <c r="X124" s="20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115" x14ac:dyDescent="0.15">
      <c r="E125" s="34" t="s">
        <v>413</v>
      </c>
      <c r="F125" s="34" t="s">
        <v>88</v>
      </c>
      <c r="G125" s="35" t="s">
        <v>85</v>
      </c>
      <c r="H125" s="35"/>
      <c r="J125" s="1" t="s">
        <v>274</v>
      </c>
      <c r="N125" s="35"/>
      <c r="O125" s="35"/>
      <c r="P125" s="35"/>
      <c r="Q125" s="35"/>
      <c r="R125" s="35"/>
      <c r="S125" s="36"/>
      <c r="W125" s="1"/>
      <c r="X125" s="2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115" x14ac:dyDescent="0.15">
      <c r="E126" s="34" t="s">
        <v>414</v>
      </c>
      <c r="F126" s="34" t="s">
        <v>98</v>
      </c>
      <c r="G126" s="35" t="s">
        <v>93</v>
      </c>
      <c r="H126" s="35"/>
      <c r="J126" s="1" t="s">
        <v>274</v>
      </c>
      <c r="N126" s="35"/>
      <c r="O126" s="35"/>
      <c r="P126" s="35"/>
      <c r="Q126" s="35"/>
      <c r="R126" s="35"/>
      <c r="S126" s="36"/>
      <c r="W126" s="1"/>
      <c r="X126" s="20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115" x14ac:dyDescent="0.15">
      <c r="E127" s="34" t="s">
        <v>415</v>
      </c>
      <c r="F127" s="34" t="s">
        <v>134</v>
      </c>
      <c r="G127" s="35" t="s">
        <v>87</v>
      </c>
      <c r="H127" s="35"/>
      <c r="J127" s="1" t="s">
        <v>274</v>
      </c>
      <c r="N127" s="35"/>
      <c r="O127" s="35"/>
      <c r="P127" s="35"/>
      <c r="Q127" s="35"/>
      <c r="R127" s="35"/>
      <c r="S127" s="36"/>
      <c r="W127" s="1"/>
      <c r="X127" s="2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115" x14ac:dyDescent="0.15">
      <c r="E128" s="34" t="s">
        <v>416</v>
      </c>
      <c r="F128" s="34" t="s">
        <v>101</v>
      </c>
      <c r="G128" s="35" t="s">
        <v>97</v>
      </c>
      <c r="H128" s="35"/>
      <c r="J128" s="1" t="s">
        <v>274</v>
      </c>
      <c r="N128" s="35"/>
      <c r="O128" s="35"/>
      <c r="P128" s="35"/>
      <c r="Q128" s="35"/>
      <c r="R128" s="35"/>
      <c r="S128" s="36"/>
      <c r="W128" s="1"/>
      <c r="X128" s="2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5:40" x14ac:dyDescent="0.15">
      <c r="E129" s="34" t="s">
        <v>417</v>
      </c>
      <c r="F129" s="34" t="s">
        <v>99</v>
      </c>
      <c r="G129" s="35" t="s">
        <v>133</v>
      </c>
      <c r="H129" s="35"/>
      <c r="J129" s="1" t="s">
        <v>274</v>
      </c>
      <c r="N129" s="35"/>
      <c r="O129" s="35"/>
      <c r="P129" s="35"/>
      <c r="Q129" s="35"/>
      <c r="R129" s="35"/>
      <c r="S129" s="36"/>
      <c r="W129" s="1"/>
      <c r="X129" s="20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5:40" x14ac:dyDescent="0.15">
      <c r="E130" s="34" t="s">
        <v>418</v>
      </c>
      <c r="F130" s="34" t="s">
        <v>105</v>
      </c>
      <c r="G130" s="35" t="s">
        <v>100</v>
      </c>
      <c r="H130" s="35"/>
      <c r="J130" s="1" t="s">
        <v>274</v>
      </c>
      <c r="N130" s="35"/>
      <c r="O130" s="35"/>
      <c r="P130" s="35"/>
      <c r="Q130" s="35"/>
      <c r="R130" s="35"/>
      <c r="S130" s="36"/>
      <c r="W130" s="1"/>
      <c r="X130" s="20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5:40" x14ac:dyDescent="0.15">
      <c r="E131" s="34" t="s">
        <v>419</v>
      </c>
      <c r="F131" s="34" t="s">
        <v>103</v>
      </c>
      <c r="G131" s="35" t="s">
        <v>267</v>
      </c>
      <c r="H131" s="35"/>
      <c r="J131" s="1" t="s">
        <v>274</v>
      </c>
      <c r="N131" s="35"/>
      <c r="O131" s="35"/>
      <c r="P131" s="35"/>
      <c r="Q131" s="35"/>
      <c r="R131" s="35"/>
      <c r="S131" s="36"/>
      <c r="W131" s="1"/>
      <c r="X131" s="2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5:40" x14ac:dyDescent="0.15">
      <c r="E132" s="34" t="s">
        <v>420</v>
      </c>
      <c r="F132" s="34" t="s">
        <v>120</v>
      </c>
      <c r="G132" s="35" t="s">
        <v>104</v>
      </c>
      <c r="H132" s="35"/>
      <c r="J132" s="1" t="s">
        <v>274</v>
      </c>
      <c r="N132" s="35"/>
      <c r="O132" s="35"/>
      <c r="P132" s="35"/>
      <c r="Q132" s="35"/>
      <c r="R132" s="35"/>
      <c r="S132" s="36"/>
      <c r="W132" s="1"/>
      <c r="X132" s="2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5:40" x14ac:dyDescent="0.15">
      <c r="E133" s="34" t="s">
        <v>421</v>
      </c>
      <c r="F133" s="34" t="s">
        <v>118</v>
      </c>
      <c r="G133" s="35" t="s">
        <v>102</v>
      </c>
      <c r="H133" s="35"/>
      <c r="J133" s="1" t="s">
        <v>274</v>
      </c>
      <c r="N133" s="35"/>
      <c r="O133" s="35"/>
      <c r="P133" s="35"/>
      <c r="Q133" s="35"/>
      <c r="R133" s="35"/>
      <c r="S133" s="36"/>
      <c r="W133" s="1"/>
      <c r="X133" s="2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5:40" x14ac:dyDescent="0.15">
      <c r="E134" s="34" t="s">
        <v>422</v>
      </c>
      <c r="F134" s="34" t="s">
        <v>116</v>
      </c>
      <c r="G134" s="35" t="s">
        <v>119</v>
      </c>
      <c r="H134" s="35"/>
      <c r="J134" s="1" t="s">
        <v>274</v>
      </c>
      <c r="N134" s="35"/>
      <c r="O134" s="35"/>
      <c r="P134" s="35"/>
      <c r="Q134" s="35"/>
      <c r="R134" s="35"/>
      <c r="S134" s="36"/>
      <c r="W134" s="1"/>
      <c r="X134" s="2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5:40" x14ac:dyDescent="0.15">
      <c r="E135" s="34" t="s">
        <v>423</v>
      </c>
      <c r="F135" s="34" t="s">
        <v>114</v>
      </c>
      <c r="G135" s="35" t="s">
        <v>117</v>
      </c>
      <c r="H135" s="35"/>
      <c r="J135" s="1" t="s">
        <v>274</v>
      </c>
      <c r="N135" s="35"/>
      <c r="O135" s="35"/>
      <c r="P135" s="35"/>
      <c r="Q135" s="35"/>
      <c r="R135" s="35"/>
      <c r="S135" s="36"/>
      <c r="W135" s="1"/>
      <c r="X135" s="2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5:40" x14ac:dyDescent="0.15">
      <c r="E136" s="34" t="s">
        <v>424</v>
      </c>
      <c r="F136" s="34" t="s">
        <v>268</v>
      </c>
      <c r="G136" s="35" t="s">
        <v>115</v>
      </c>
      <c r="H136" s="35"/>
      <c r="J136" s="1" t="s">
        <v>274</v>
      </c>
      <c r="N136" s="35"/>
      <c r="O136" s="35"/>
      <c r="P136" s="35"/>
      <c r="Q136" s="35"/>
      <c r="R136" s="35"/>
      <c r="S136" s="36"/>
      <c r="W136" s="1"/>
      <c r="X136" s="20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5:40" x14ac:dyDescent="0.15">
      <c r="E137" s="34" t="s">
        <v>425</v>
      </c>
      <c r="F137" s="34" t="s">
        <v>45</v>
      </c>
      <c r="G137" s="35" t="s">
        <v>113</v>
      </c>
      <c r="H137" s="35"/>
      <c r="J137" s="1" t="s">
        <v>274</v>
      </c>
      <c r="N137" s="35"/>
      <c r="O137" s="35"/>
      <c r="P137" s="35"/>
      <c r="Q137" s="35"/>
      <c r="R137" s="35"/>
      <c r="S137" s="36"/>
      <c r="W137" s="1"/>
      <c r="X137" s="20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5:40" x14ac:dyDescent="0.15">
      <c r="E138" s="34" t="s">
        <v>426</v>
      </c>
      <c r="F138" s="34" t="s">
        <v>47</v>
      </c>
      <c r="G138" s="35" t="s">
        <v>43</v>
      </c>
      <c r="H138" s="35"/>
      <c r="J138" s="1" t="s">
        <v>274</v>
      </c>
      <c r="N138" s="35"/>
      <c r="O138" s="35"/>
      <c r="P138" s="35"/>
      <c r="Q138" s="35"/>
      <c r="R138" s="35"/>
      <c r="S138" s="36"/>
      <c r="W138" s="1"/>
      <c r="X138" s="2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5:40" x14ac:dyDescent="0.15">
      <c r="E139" s="34" t="s">
        <v>427</v>
      </c>
      <c r="F139" s="34" t="s">
        <v>49</v>
      </c>
      <c r="G139" s="35" t="s">
        <v>44</v>
      </c>
      <c r="H139" s="35"/>
      <c r="J139" s="1" t="s">
        <v>274</v>
      </c>
      <c r="N139" s="35"/>
      <c r="O139" s="35"/>
      <c r="P139" s="35"/>
      <c r="Q139" s="35"/>
      <c r="R139" s="35"/>
      <c r="S139" s="36"/>
      <c r="W139" s="1"/>
      <c r="X139" s="20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5:40" x14ac:dyDescent="0.15">
      <c r="E140" s="34" t="s">
        <v>428</v>
      </c>
      <c r="F140" s="34" t="s">
        <v>51</v>
      </c>
      <c r="G140" s="35" t="s">
        <v>46</v>
      </c>
      <c r="H140" s="35"/>
      <c r="J140" s="1" t="s">
        <v>274</v>
      </c>
      <c r="N140" s="35"/>
      <c r="O140" s="35"/>
      <c r="P140" s="35"/>
      <c r="Q140" s="35"/>
      <c r="R140" s="35"/>
      <c r="S140" s="36"/>
      <c r="W140" s="1"/>
      <c r="X140" s="2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5:40" x14ac:dyDescent="0.15">
      <c r="E141" s="34" t="s">
        <v>429</v>
      </c>
      <c r="F141" s="34" t="s">
        <v>53</v>
      </c>
      <c r="G141" s="35" t="s">
        <v>48</v>
      </c>
      <c r="H141" s="35"/>
      <c r="J141" s="1" t="s">
        <v>274</v>
      </c>
      <c r="N141" s="35"/>
      <c r="O141" s="35"/>
      <c r="P141" s="35"/>
      <c r="Q141" s="35"/>
      <c r="R141" s="35"/>
      <c r="S141" s="36"/>
      <c r="W141" s="1"/>
      <c r="X141" s="2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5:40" x14ac:dyDescent="0.15">
      <c r="E142" s="34" t="s">
        <v>609</v>
      </c>
      <c r="F142" s="34" t="s">
        <v>610</v>
      </c>
      <c r="G142" s="35" t="s">
        <v>50</v>
      </c>
      <c r="H142" s="35"/>
      <c r="J142" s="1" t="s">
        <v>274</v>
      </c>
      <c r="N142" s="35"/>
      <c r="O142" s="35"/>
      <c r="P142" s="35"/>
      <c r="Q142" s="35"/>
      <c r="R142" s="35"/>
      <c r="S142" s="36"/>
      <c r="W142" s="1"/>
      <c r="X142" s="2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5:40" x14ac:dyDescent="0.15">
      <c r="E143" s="34" t="s">
        <v>430</v>
      </c>
      <c r="F143" s="34" t="s">
        <v>56</v>
      </c>
      <c r="G143" s="35" t="s">
        <v>52</v>
      </c>
      <c r="H143" s="35"/>
      <c r="J143" s="1" t="s">
        <v>274</v>
      </c>
      <c r="N143" s="35"/>
      <c r="O143" s="35"/>
      <c r="P143" s="35"/>
      <c r="Q143" s="35"/>
      <c r="R143" s="35"/>
      <c r="S143" s="36"/>
      <c r="W143" s="1"/>
      <c r="X143" s="2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5:40" x14ac:dyDescent="0.15">
      <c r="E144" s="34" t="s">
        <v>431</v>
      </c>
      <c r="F144" s="34" t="s">
        <v>68</v>
      </c>
      <c r="G144" s="35" t="s">
        <v>54</v>
      </c>
      <c r="H144" s="35"/>
      <c r="J144" s="1" t="s">
        <v>274</v>
      </c>
      <c r="N144" s="35"/>
      <c r="O144" s="35"/>
      <c r="P144" s="35"/>
      <c r="Q144" s="35"/>
      <c r="R144" s="35"/>
      <c r="S144" s="36"/>
      <c r="W144" s="1"/>
      <c r="X144" s="20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5:40" x14ac:dyDescent="0.15">
      <c r="E145" s="34" t="s">
        <v>432</v>
      </c>
      <c r="F145" s="34" t="s">
        <v>77</v>
      </c>
      <c r="G145" s="35" t="s">
        <v>55</v>
      </c>
      <c r="H145" s="35"/>
      <c r="J145" s="1" t="s">
        <v>274</v>
      </c>
      <c r="N145" s="35"/>
      <c r="O145" s="35"/>
      <c r="P145" s="35"/>
      <c r="Q145" s="35"/>
      <c r="R145" s="35"/>
      <c r="S145" s="36"/>
      <c r="W145" s="1"/>
      <c r="X145" s="2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5:40" x14ac:dyDescent="0.15">
      <c r="E146" s="34" t="s">
        <v>433</v>
      </c>
      <c r="F146" s="34" t="s">
        <v>92</v>
      </c>
      <c r="G146" s="35" t="s">
        <v>67</v>
      </c>
      <c r="H146" s="35"/>
      <c r="J146" s="1" t="s">
        <v>274</v>
      </c>
      <c r="N146" s="35"/>
      <c r="O146" s="35"/>
      <c r="P146" s="35"/>
      <c r="Q146" s="35"/>
      <c r="R146" s="35"/>
      <c r="S146" s="36"/>
      <c r="W146" s="1"/>
      <c r="X146" s="2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5:40" x14ac:dyDescent="0.15">
      <c r="E147" s="34" t="s">
        <v>434</v>
      </c>
      <c r="F147" s="34" t="s">
        <v>107</v>
      </c>
      <c r="G147" s="35" t="s">
        <v>76</v>
      </c>
      <c r="H147" s="35"/>
      <c r="J147" s="1" t="s">
        <v>274</v>
      </c>
      <c r="N147" s="35"/>
      <c r="O147" s="35"/>
      <c r="P147" s="35"/>
      <c r="Q147" s="35"/>
      <c r="R147" s="35"/>
      <c r="S147" s="36"/>
      <c r="W147" s="1"/>
      <c r="X147" s="20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5:40" x14ac:dyDescent="0.15">
      <c r="E148" s="34" t="s">
        <v>435</v>
      </c>
      <c r="F148" s="34" t="s">
        <v>122</v>
      </c>
      <c r="G148" s="35" t="s">
        <v>91</v>
      </c>
      <c r="H148" s="35"/>
      <c r="J148" s="1" t="s">
        <v>274</v>
      </c>
      <c r="N148" s="35"/>
      <c r="O148" s="35"/>
      <c r="P148" s="35"/>
      <c r="Q148" s="35"/>
      <c r="R148" s="35"/>
      <c r="S148" s="36"/>
      <c r="W148" s="1"/>
      <c r="X148" s="2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5:40" x14ac:dyDescent="0.15">
      <c r="E149" s="34" t="s">
        <v>436</v>
      </c>
      <c r="F149" s="34" t="s">
        <v>126</v>
      </c>
      <c r="G149" s="35" t="s">
        <v>106</v>
      </c>
      <c r="H149" s="35"/>
      <c r="J149" s="1" t="s">
        <v>274</v>
      </c>
      <c r="N149" s="35"/>
      <c r="O149" s="35"/>
      <c r="P149" s="35"/>
      <c r="Q149" s="35"/>
      <c r="R149" s="35"/>
      <c r="S149" s="36"/>
      <c r="W149" s="1"/>
      <c r="X149" s="2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5:40" x14ac:dyDescent="0.15">
      <c r="E150" s="34" t="s">
        <v>437</v>
      </c>
      <c r="F150" s="34" t="s">
        <v>128</v>
      </c>
      <c r="G150" s="35" t="s">
        <v>121</v>
      </c>
      <c r="H150" s="35"/>
      <c r="J150" s="1" t="s">
        <v>274</v>
      </c>
      <c r="N150" s="35"/>
      <c r="O150" s="35"/>
      <c r="P150" s="35"/>
      <c r="Q150" s="35"/>
      <c r="R150" s="35"/>
      <c r="S150" s="36"/>
      <c r="W150" s="1"/>
      <c r="X150" s="2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5:40" x14ac:dyDescent="0.15">
      <c r="E151" s="34" t="s">
        <v>330</v>
      </c>
      <c r="F151" s="34" t="s">
        <v>71</v>
      </c>
      <c r="G151" s="35" t="s">
        <v>125</v>
      </c>
      <c r="H151" s="35"/>
      <c r="J151" s="1" t="s">
        <v>274</v>
      </c>
      <c r="N151" s="35"/>
      <c r="O151" s="35"/>
      <c r="P151" s="35"/>
      <c r="Q151" s="35"/>
      <c r="R151" s="35"/>
      <c r="S151" s="36"/>
      <c r="W151" s="1"/>
      <c r="X151" s="20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5:40" x14ac:dyDescent="0.15">
      <c r="E152" s="34" t="s">
        <v>331</v>
      </c>
      <c r="F152" s="34" t="s">
        <v>124</v>
      </c>
      <c r="G152" s="35" t="s">
        <v>127</v>
      </c>
      <c r="H152" s="35"/>
      <c r="J152" s="1" t="s">
        <v>274</v>
      </c>
      <c r="N152" s="35"/>
      <c r="O152" s="35"/>
      <c r="P152" s="35"/>
      <c r="Q152" s="35"/>
      <c r="R152" s="35"/>
      <c r="S152" s="36"/>
      <c r="W152" s="1"/>
      <c r="X152" s="2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5:40" x14ac:dyDescent="0.15">
      <c r="E153" s="34" t="s">
        <v>332</v>
      </c>
      <c r="F153" s="34" t="s">
        <v>112</v>
      </c>
      <c r="G153" s="35" t="s">
        <v>70</v>
      </c>
      <c r="H153" s="35"/>
      <c r="J153" s="1" t="s">
        <v>274</v>
      </c>
      <c r="N153" s="35"/>
      <c r="O153" s="35"/>
      <c r="P153" s="35"/>
      <c r="Q153" s="35"/>
      <c r="R153" s="35"/>
      <c r="S153" s="36"/>
      <c r="W153" s="1"/>
      <c r="X153" s="2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5:40" x14ac:dyDescent="0.15">
      <c r="E154" s="34" t="s">
        <v>333</v>
      </c>
      <c r="F154" s="34" t="s">
        <v>269</v>
      </c>
      <c r="G154" s="35" t="s">
        <v>123</v>
      </c>
      <c r="H154" s="35"/>
      <c r="J154" s="1" t="s">
        <v>274</v>
      </c>
      <c r="N154" s="35"/>
      <c r="O154" s="35"/>
      <c r="P154" s="35"/>
      <c r="Q154" s="35"/>
      <c r="R154" s="35"/>
      <c r="S154" s="36"/>
      <c r="W154" s="1"/>
      <c r="X154" s="20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5:40" x14ac:dyDescent="0.15">
      <c r="G155" s="35" t="s">
        <v>111</v>
      </c>
      <c r="W155" s="1"/>
      <c r="X155" s="20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5:40" x14ac:dyDescent="0.15">
      <c r="G156" s="35" t="s">
        <v>111</v>
      </c>
      <c r="W156" s="1"/>
      <c r="X156" s="20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5:40" x14ac:dyDescent="0.15">
      <c r="W157" s="1"/>
      <c r="X157" s="20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5:40" x14ac:dyDescent="0.15">
      <c r="W158" s="1"/>
      <c r="X158" s="20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5:40" x14ac:dyDescent="0.15">
      <c r="W159" s="1"/>
      <c r="X159" s="20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5:40" x14ac:dyDescent="0.15">
      <c r="W160" s="1"/>
      <c r="X160" s="20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3:40" x14ac:dyDescent="0.15">
      <c r="W161" s="1"/>
      <c r="X161" s="2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3:40" x14ac:dyDescent="0.15">
      <c r="W162" s="1"/>
      <c r="X162" s="20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3:40" x14ac:dyDescent="0.15">
      <c r="W163" s="1"/>
      <c r="X163" s="2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3:40" x14ac:dyDescent="0.15">
      <c r="W164" s="1"/>
      <c r="X164" s="2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3:40" x14ac:dyDescent="0.15">
      <c r="W165" s="1"/>
      <c r="X165" s="2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3:40" x14ac:dyDescent="0.15">
      <c r="W166" s="1"/>
      <c r="X166" s="20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3:40" x14ac:dyDescent="0.15">
      <c r="W167" s="1"/>
      <c r="X167" s="20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3:40" x14ac:dyDescent="0.15">
      <c r="W168" s="1"/>
      <c r="X168" s="2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3:40" x14ac:dyDescent="0.15">
      <c r="W169" s="1"/>
      <c r="X169" s="20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3:40" x14ac:dyDescent="0.15">
      <c r="W170" s="1"/>
      <c r="X170" s="20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3:40" x14ac:dyDescent="0.15">
      <c r="W171" s="1"/>
      <c r="X171" s="2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3:40" x14ac:dyDescent="0.15">
      <c r="W172" s="1"/>
      <c r="X172" s="20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3:40" x14ac:dyDescent="0.15">
      <c r="W173" s="1"/>
      <c r="X173" s="20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3:40" x14ac:dyDescent="0.15">
      <c r="W174" s="1"/>
      <c r="X174" s="20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3:40" x14ac:dyDescent="0.15">
      <c r="W175" s="1"/>
      <c r="X175" s="20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3:40" x14ac:dyDescent="0.15">
      <c r="W176" s="1"/>
      <c r="X176" s="20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3:40" x14ac:dyDescent="0.15">
      <c r="W177" s="1"/>
      <c r="X177" s="20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3:40" x14ac:dyDescent="0.15">
      <c r="W178" s="1"/>
      <c r="X178" s="20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3:40" x14ac:dyDescent="0.15">
      <c r="W179" s="1"/>
      <c r="X179" s="20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3:40" x14ac:dyDescent="0.15">
      <c r="W180" s="1"/>
      <c r="X180" s="20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3:40" x14ac:dyDescent="0.15">
      <c r="W181" s="1"/>
      <c r="X181" s="20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3:40" x14ac:dyDescent="0.15">
      <c r="W182" s="1"/>
      <c r="X182" s="20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23:40" x14ac:dyDescent="0.15">
      <c r="W183" s="1"/>
      <c r="X183" s="20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23:40" x14ac:dyDescent="0.15">
      <c r="W184" s="1"/>
      <c r="X184" s="20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23:40" x14ac:dyDescent="0.15">
      <c r="W185" s="1"/>
      <c r="X185" s="20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23:40" x14ac:dyDescent="0.15">
      <c r="W186" s="1"/>
      <c r="X186" s="20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23:40" x14ac:dyDescent="0.15">
      <c r="W187" s="1"/>
      <c r="X187" s="20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23:40" x14ac:dyDescent="0.15">
      <c r="W188" s="1"/>
      <c r="X188" s="20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23:40" x14ac:dyDescent="0.15">
      <c r="W189" s="1"/>
      <c r="X189" s="20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23:40" x14ac:dyDescent="0.15">
      <c r="W190" s="1"/>
      <c r="X190" s="20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23:40" x14ac:dyDescent="0.15">
      <c r="W191" s="1"/>
      <c r="X191" s="20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23:40" x14ac:dyDescent="0.15">
      <c r="W192" s="1"/>
      <c r="X192" s="20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23:40" x14ac:dyDescent="0.15">
      <c r="W193" s="1"/>
      <c r="X193" s="20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23:40" x14ac:dyDescent="0.15">
      <c r="W194" s="1"/>
      <c r="X194" s="20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23:40" x14ac:dyDescent="0.15">
      <c r="W195" s="1"/>
      <c r="X195" s="20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23:40" x14ac:dyDescent="0.15">
      <c r="W196" s="1"/>
      <c r="X196" s="20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23:40" x14ac:dyDescent="0.15">
      <c r="W197" s="1"/>
      <c r="X197" s="20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23:40" x14ac:dyDescent="0.15">
      <c r="W198" s="1"/>
      <c r="X198" s="20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23:40" x14ac:dyDescent="0.15">
      <c r="W199" s="1"/>
      <c r="X199" s="20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23:40" x14ac:dyDescent="0.15">
      <c r="W200" s="1"/>
      <c r="X200" s="20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23:40" x14ac:dyDescent="0.15">
      <c r="W201" s="1"/>
      <c r="X201" s="20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23:40" x14ac:dyDescent="0.15">
      <c r="W202" s="1"/>
      <c r="X202" s="20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23:40" x14ac:dyDescent="0.15">
      <c r="W203" s="1"/>
      <c r="X203" s="20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23:40" x14ac:dyDescent="0.15">
      <c r="W204" s="1"/>
      <c r="X204" s="20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23:40" x14ac:dyDescent="0.15">
      <c r="W205" s="1"/>
      <c r="X205" s="20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23:40" x14ac:dyDescent="0.15">
      <c r="W206" s="1"/>
      <c r="X206" s="20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23:40" x14ac:dyDescent="0.15">
      <c r="W207" s="1"/>
      <c r="X207" s="20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23:40" x14ac:dyDescent="0.15">
      <c r="W208" s="1"/>
      <c r="X208" s="20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23:40" x14ac:dyDescent="0.15">
      <c r="W209" s="1"/>
      <c r="X209" s="20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23:40" x14ac:dyDescent="0.15">
      <c r="W210" s="1"/>
      <c r="X210" s="20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23:40" x14ac:dyDescent="0.15">
      <c r="W211" s="1"/>
      <c r="X211" s="20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23:40" x14ac:dyDescent="0.15">
      <c r="W212" s="1"/>
      <c r="X212" s="20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23:40" x14ac:dyDescent="0.15">
      <c r="W213" s="1"/>
      <c r="X213" s="20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23:40" x14ac:dyDescent="0.15">
      <c r="W214" s="1"/>
      <c r="X214" s="20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23:40" x14ac:dyDescent="0.15">
      <c r="W215" s="1"/>
      <c r="X215" s="20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23:40" x14ac:dyDescent="0.15">
      <c r="W216" s="1"/>
      <c r="X216" s="20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23:40" x14ac:dyDescent="0.15">
      <c r="W217" s="1"/>
      <c r="X217" s="20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23:40" x14ac:dyDescent="0.15">
      <c r="W218" s="1"/>
      <c r="X218" s="20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23:40" x14ac:dyDescent="0.15">
      <c r="W219" s="1"/>
      <c r="X219" s="20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23:40" x14ac:dyDescent="0.15">
      <c r="W220" s="1"/>
      <c r="X220" s="20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23:40" x14ac:dyDescent="0.15">
      <c r="W221" s="1"/>
      <c r="X221" s="20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23:40" x14ac:dyDescent="0.15">
      <c r="W222" s="1"/>
      <c r="X222" s="20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23:40" x14ac:dyDescent="0.15">
      <c r="W223" s="1"/>
      <c r="X223" s="20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23:40" x14ac:dyDescent="0.15">
      <c r="W224" s="1"/>
      <c r="X224" s="20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23:40" x14ac:dyDescent="0.15">
      <c r="W225" s="1"/>
      <c r="X225" s="20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23:40" x14ac:dyDescent="0.15">
      <c r="W226" s="1"/>
      <c r="X226" s="20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23:40" x14ac:dyDescent="0.15">
      <c r="W227" s="1"/>
      <c r="X227" s="20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23:40" x14ac:dyDescent="0.15">
      <c r="W228" s="1"/>
      <c r="X228" s="20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23:40" x14ac:dyDescent="0.15">
      <c r="W229" s="1"/>
      <c r="X229" s="20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23:40" x14ac:dyDescent="0.15">
      <c r="W230" s="1"/>
      <c r="X230" s="20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23:40" x14ac:dyDescent="0.15">
      <c r="W231" s="1"/>
      <c r="X231" s="20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23:40" x14ac:dyDescent="0.15">
      <c r="W232" s="1"/>
      <c r="X232" s="20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23:40" x14ac:dyDescent="0.15">
      <c r="W233" s="1"/>
      <c r="X233" s="20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23:40" x14ac:dyDescent="0.15">
      <c r="W234" s="1"/>
      <c r="X234" s="20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23:40" x14ac:dyDescent="0.15">
      <c r="W235" s="1"/>
      <c r="X235" s="20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</sheetData>
  <mergeCells count="66">
    <mergeCell ref="J25:J30"/>
    <mergeCell ref="K25:K30"/>
    <mergeCell ref="A13:A18"/>
    <mergeCell ref="B13:C18"/>
    <mergeCell ref="I13:I18"/>
    <mergeCell ref="I19:I24"/>
    <mergeCell ref="A19:A24"/>
    <mergeCell ref="B19:C24"/>
    <mergeCell ref="L3:S3"/>
    <mergeCell ref="AD3:AE3"/>
    <mergeCell ref="A25:A30"/>
    <mergeCell ref="B25:C30"/>
    <mergeCell ref="AD4:AE4"/>
    <mergeCell ref="N6:Q6"/>
    <mergeCell ref="R7:R12"/>
    <mergeCell ref="Q7:Q12"/>
    <mergeCell ref="P7:P12"/>
    <mergeCell ref="O7:O12"/>
    <mergeCell ref="N7:N12"/>
    <mergeCell ref="R13:R18"/>
    <mergeCell ref="R19:R24"/>
    <mergeCell ref="N25:N30"/>
    <mergeCell ref="O25:O30"/>
    <mergeCell ref="P25:P30"/>
    <mergeCell ref="A1:S1"/>
    <mergeCell ref="L4:S4"/>
    <mergeCell ref="A7:A12"/>
    <mergeCell ref="A5:A6"/>
    <mergeCell ref="S5:S6"/>
    <mergeCell ref="D5:G5"/>
    <mergeCell ref="I7:I12"/>
    <mergeCell ref="A3:B3"/>
    <mergeCell ref="A4:B4"/>
    <mergeCell ref="B7:C12"/>
    <mergeCell ref="B5:C6"/>
    <mergeCell ref="M7:M12"/>
    <mergeCell ref="I5:R5"/>
    <mergeCell ref="G3:K3"/>
    <mergeCell ref="G4:K4"/>
    <mergeCell ref="C3:F3"/>
    <mergeCell ref="L25:L30"/>
    <mergeCell ref="M25:M30"/>
    <mergeCell ref="C4:F4"/>
    <mergeCell ref="J7:J12"/>
    <mergeCell ref="K7:K12"/>
    <mergeCell ref="L7:L12"/>
    <mergeCell ref="I6:M6"/>
    <mergeCell ref="J13:J18"/>
    <mergeCell ref="K13:K18"/>
    <mergeCell ref="L13:L18"/>
    <mergeCell ref="I25:I30"/>
    <mergeCell ref="J19:J24"/>
    <mergeCell ref="K19:K24"/>
    <mergeCell ref="L19:L24"/>
    <mergeCell ref="M19:M24"/>
    <mergeCell ref="M13:M18"/>
    <mergeCell ref="R25:R30"/>
    <mergeCell ref="N13:N18"/>
    <mergeCell ref="N19:N24"/>
    <mergeCell ref="O19:O24"/>
    <mergeCell ref="P19:P24"/>
    <mergeCell ref="Q19:Q24"/>
    <mergeCell ref="O13:O18"/>
    <mergeCell ref="P13:P18"/>
    <mergeCell ref="Q25:Q30"/>
    <mergeCell ref="Q13:Q18"/>
  </mergeCells>
  <phoneticPr fontId="8"/>
  <conditionalFormatting sqref="E7:E30">
    <cfRule type="expression" dxfId="9" priority="5">
      <formula>(RIGHT($E7,1)=" ")</formula>
    </cfRule>
    <cfRule type="expression" dxfId="8" priority="6">
      <formula>(RIGHT($E7,1)="　")</formula>
    </cfRule>
    <cfRule type="expression" dxfId="7" priority="7">
      <formula>(LEFT($E7,1)=" ")</formula>
    </cfRule>
    <cfRule type="expression" dxfId="6" priority="8">
      <formula>(LEFT($E7,1)="　")</formula>
    </cfRule>
    <cfRule type="expression" dxfId="5" priority="12">
      <formula>DBCS(E7)&lt;&gt;E7</formula>
    </cfRule>
  </conditionalFormatting>
  <conditionalFormatting sqref="F7:F30">
    <cfRule type="expression" dxfId="4" priority="1">
      <formula>(RIGHT($F7,1)=" ")</formula>
    </cfRule>
    <cfRule type="expression" dxfId="3" priority="2">
      <formula>(RIGHT($F7,1)="　")</formula>
    </cfRule>
    <cfRule type="expression" dxfId="2" priority="3">
      <formula>(LEFT($F7,1)=" ")</formula>
    </cfRule>
    <cfRule type="expression" dxfId="1" priority="4">
      <formula>(LEFT($F7,1)="　")</formula>
    </cfRule>
    <cfRule type="expression" dxfId="0" priority="11">
      <formula>LEN(F7)&lt;&gt;LENB(F7)</formula>
    </cfRule>
  </conditionalFormatting>
  <dataValidations xWindow="602" yWindow="623" count="12">
    <dataValidation imeMode="hiragana" allowBlank="1" showInputMessage="1" showErrorMessage="1" prompt="姓と名の間に全角スペースを入れてください" sqref="E7:E8 E10:E30" xr:uid="{00000000-0002-0000-0500-000000000000}"/>
    <dataValidation imeMode="halfKatakana" allowBlank="1" showInputMessage="1" showErrorMessage="1" prompt="氏名のﾌﾘｶﾞﾅ(半角ｶﾀｶﾅ)を入力してください。_x000a_姓と名の間に半角スペースを入れてください｡" sqref="F7:F30" xr:uid="{00000000-0002-0000-0500-000001000000}"/>
    <dataValidation imeMode="disabled" allowBlank="1" showInputMessage="1" showErrorMessage="1" sqref="C4 L3" xr:uid="{00000000-0002-0000-0500-000002000000}"/>
    <dataValidation imeMode="off" allowBlank="1" showInputMessage="1" showErrorMessage="1" sqref="D7:D30 L4" xr:uid="{00000000-0002-0000-0500-000003000000}"/>
    <dataValidation imeMode="on" allowBlank="1" showInputMessage="1" showErrorMessage="1" sqref="C3 G3:H3" xr:uid="{00000000-0002-0000-0500-000004000000}"/>
    <dataValidation type="textLength" imeMode="off" operator="equal" allowBlank="1" showInputMessage="1" showErrorMessage="1" prompt="半角で数字を入力してください。" sqref="I7 I13 I19 I25" xr:uid="{00000000-0002-0000-0500-000005000000}">
      <formula1>1</formula1>
    </dataValidation>
    <dataValidation type="textLength" imeMode="off" operator="equal" allowBlank="1" showInputMessage="1" showErrorMessage="1" prompt="半角で数字を入力してください。" sqref="K7 K13 K19 K25" xr:uid="{00000000-0002-0000-0500-000006000000}">
      <formula1>2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M7 M13 M19 M25" xr:uid="{00000000-0002-0000-0500-000007000000}">
      <formula1>2</formula1>
    </dataValidation>
    <dataValidation allowBlank="1" showErrorMessage="1" error="リストから選んで入力してください。" prompt="リストから選んで入力してください。" sqref="B7:C30" xr:uid="{00000000-0002-0000-0500-000008000000}"/>
    <dataValidation allowBlank="1" showInputMessage="1" showErrorMessage="1" prompt="姓と名の間に全角スペースを入れてください" sqref="E9" xr:uid="{00000000-0002-0000-0500-000009000000}"/>
    <dataValidation type="list" allowBlank="1" showInputMessage="1" showErrorMessage="1" prompt="登録都道府県を選択してください" sqref="H7:H30" xr:uid="{00000000-0002-0000-0500-00000A000000}">
      <formula1>prefec1</formula1>
    </dataValidation>
    <dataValidation type="list" imeMode="disabled" allowBlank="1" showInputMessage="1" showErrorMessage="1" prompt="学年を選択してください" sqref="G7:G30" xr:uid="{00000000-0002-0000-0500-00000B000000}">
      <formula1>$G$71:$G$76</formula1>
    </dataValidation>
  </dataValidations>
  <pageMargins left="0.47244094488188981" right="0.47244094488188981" top="0.59055118110236227" bottom="0.59055118110236227" header="0.31496062992125984" footer="0.31496062992125984"/>
  <pageSetup paperSize="9" scale="88" orientation="portrait" r:id="rId1"/>
  <colBreaks count="1" manualBreakCount="1">
    <brk id="19" max="1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CCFF"/>
  </sheetPr>
  <dimension ref="A1:AT99"/>
  <sheetViews>
    <sheetView view="pageBreakPreview" zoomScaleNormal="80" zoomScaleSheetLayoutView="100" workbookViewId="0">
      <selection activeCell="I11" sqref="I11"/>
    </sheetView>
  </sheetViews>
  <sheetFormatPr defaultColWidth="3.625" defaultRowHeight="13.5" x14ac:dyDescent="0.15"/>
  <cols>
    <col min="1" max="1" width="3.75" style="7" customWidth="1"/>
    <col min="2" max="2" width="6.25" style="7" customWidth="1"/>
    <col min="3" max="4" width="15" style="7" customWidth="1"/>
    <col min="5" max="6" width="6" style="7" customWidth="1"/>
    <col min="7" max="9" width="12.5" style="7" customWidth="1"/>
    <col min="10" max="11" width="9.375" style="7" customWidth="1"/>
    <col min="12" max="12" width="3.625" style="7"/>
    <col min="13" max="14" width="3.625" style="1"/>
    <col min="15" max="15" width="10.375" style="7" bestFit="1" customWidth="1"/>
    <col min="16" max="16" width="29" style="8" customWidth="1"/>
    <col min="17" max="19" width="9.375" style="7" bestFit="1" customWidth="1"/>
    <col min="20" max="20" width="8.375" style="7" bestFit="1" customWidth="1"/>
    <col min="21" max="21" width="15" style="7" bestFit="1" customWidth="1"/>
    <col min="22" max="22" width="7" style="7" customWidth="1"/>
    <col min="23" max="23" width="19.375" style="7" bestFit="1" customWidth="1"/>
    <col min="24" max="24" width="4.375" style="7" customWidth="1"/>
    <col min="25" max="25" width="6.75" style="7" customWidth="1"/>
    <col min="26" max="26" width="12" style="7" customWidth="1"/>
    <col min="27" max="27" width="7.375" bestFit="1" customWidth="1"/>
    <col min="28" max="28" width="6.25" customWidth="1"/>
    <col min="29" max="29" width="13.875" style="6" bestFit="1" customWidth="1"/>
    <col min="30" max="31" width="6.25" customWidth="1"/>
    <col min="32" max="16384" width="3.625" style="7"/>
  </cols>
  <sheetData>
    <row r="1" spans="1:46" ht="32.25" customHeight="1" x14ac:dyDescent="0.15">
      <c r="A1" s="153" t="s">
        <v>638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46" customFormat="1" ht="24" customHeight="1" x14ac:dyDescent="0.15">
      <c r="A2" s="209" t="s">
        <v>642</v>
      </c>
      <c r="B2" s="210"/>
      <c r="C2" s="211" t="str">
        <f>IF(基礎データ!$C$2="","",基礎データ!$C$2)</f>
        <v/>
      </c>
      <c r="D2" s="211"/>
      <c r="E2" s="108" t="s">
        <v>583</v>
      </c>
      <c r="F2" s="120"/>
      <c r="G2" s="212" t="str">
        <f>IF(基礎データ!$C$4="","",基礎データ!$C$4)</f>
        <v/>
      </c>
      <c r="H2" s="212"/>
      <c r="I2" s="117"/>
      <c r="J2" s="213"/>
      <c r="K2" s="214"/>
      <c r="L2" s="7"/>
      <c r="M2" s="1"/>
      <c r="N2" s="1"/>
      <c r="O2" s="7"/>
      <c r="P2" s="8"/>
      <c r="Q2" s="7"/>
      <c r="R2" s="7"/>
      <c r="S2" s="7"/>
      <c r="T2" s="7"/>
      <c r="U2" s="7"/>
      <c r="V2" s="152"/>
      <c r="W2" s="152"/>
      <c r="X2" s="19"/>
      <c r="Y2" s="7"/>
      <c r="Z2" s="7"/>
      <c r="AC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customFormat="1" ht="18" customHeight="1" x14ac:dyDescent="0.15">
      <c r="A3" s="149"/>
      <c r="B3" s="151" t="s">
        <v>476</v>
      </c>
      <c r="C3" s="129" t="s">
        <v>2</v>
      </c>
      <c r="D3" s="129"/>
      <c r="E3" s="151" t="s">
        <v>464</v>
      </c>
      <c r="F3" s="215" t="s">
        <v>644</v>
      </c>
      <c r="G3" s="131" t="s">
        <v>569</v>
      </c>
      <c r="H3" s="132"/>
      <c r="I3" s="132"/>
      <c r="J3" s="132" t="s">
        <v>570</v>
      </c>
      <c r="K3" s="208"/>
      <c r="L3" s="7"/>
      <c r="M3" s="1"/>
      <c r="N3" s="1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C3" s="6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customFormat="1" ht="18" customHeight="1" thickBot="1" x14ac:dyDescent="0.2">
      <c r="A4" s="150"/>
      <c r="B4" s="130"/>
      <c r="C4" s="21" t="s">
        <v>10</v>
      </c>
      <c r="D4" s="21" t="s">
        <v>501</v>
      </c>
      <c r="E4" s="130"/>
      <c r="F4" s="216"/>
      <c r="G4" s="136"/>
      <c r="H4" s="137"/>
      <c r="I4" s="137"/>
      <c r="J4" s="21" t="s">
        <v>567</v>
      </c>
      <c r="K4" s="109" t="s">
        <v>568</v>
      </c>
      <c r="L4" s="7"/>
      <c r="M4" s="1"/>
      <c r="N4" s="1"/>
      <c r="O4" s="24"/>
      <c r="P4" s="37"/>
      <c r="Q4" s="24"/>
      <c r="R4" s="24"/>
      <c r="S4" s="24"/>
      <c r="T4" s="24"/>
      <c r="U4" s="24"/>
      <c r="V4" s="24"/>
      <c r="W4" s="24"/>
      <c r="X4" s="24"/>
      <c r="Y4" s="24"/>
      <c r="Z4" s="24"/>
      <c r="AA4" s="1"/>
      <c r="AB4" s="1"/>
      <c r="AC4" s="1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customFormat="1" ht="24" customHeight="1" thickTop="1" x14ac:dyDescent="0.15">
      <c r="A5" s="22">
        <v>1</v>
      </c>
      <c r="B5" s="94" t="str">
        <f>IF(ISBLANK(VLOOKUP($A5,種目処理!$AR$2:$BM$51,13)),"",VLOOKUP($A5,種目処理!$AR$2:$BM$51,13))</f>
        <v/>
      </c>
      <c r="C5" s="94" t="str">
        <f>IF(ISBLANK(VLOOKUP($A5,種目処理!$AR$2:$BM$51,14)),"",VLOOKUP($A5,種目処理!$AR$2:$BM$51,14))</f>
        <v/>
      </c>
      <c r="D5" s="94" t="str">
        <f>IF(ISBLANK(VLOOKUP($A5,種目処理!$AR$2:$BM$51,15)),"",VLOOKUP($A5,種目処理!$AR$2:$BM$51,15))</f>
        <v/>
      </c>
      <c r="E5" s="94" t="str">
        <f>IF(ISBLANK(VLOOKUP($A5,種目処理!$AR$2:$BM$51,16)),"",VLOOKUP($A5,種目処理!$AR$2:$BM$51,16))</f>
        <v/>
      </c>
      <c r="F5" s="94" t="str">
        <f>IF(ISBLANK(VLOOKUP($A5,種目処理!$AR$2:$BM$51,17)),"",VLOOKUP($A5,種目処理!$AR$2:$BM$51,17))</f>
        <v/>
      </c>
      <c r="G5" s="95" t="str">
        <f>IF(ISBLANK(VLOOKUP($A5,種目処理!$AR$2:$BM$51,18)),"",VLOOKUP($A5,種目処理!$AR$2:$BM$51,18))</f>
        <v/>
      </c>
      <c r="H5" s="96" t="str">
        <f>IF(ISBLANK(VLOOKUP($A5,種目処理!$AR$2:$BM$51,19)),"",VLOOKUP($A5,種目処理!$AR$2:$BM$51,19))</f>
        <v/>
      </c>
      <c r="I5" s="93" t="str">
        <f>IF(ISBLANK(VLOOKUP($A5,種目処理!$AR$2:$BM$51,20)),"",VLOOKUP($A5,種目処理!$AR$2:$BM$51,20))</f>
        <v/>
      </c>
      <c r="J5" s="97" t="str">
        <f>IF(ISBLANK(VLOOKUP($A5,種目処理!$AR$2:$BM$51,21)),"",VLOOKUP($A5,種目処理!$AR$2:$BM$51,21))</f>
        <v/>
      </c>
      <c r="K5" s="110" t="str">
        <f>IF(ISBLANK(VLOOKUP($A5,種目処理!$AR$2:$BM$51,22)),"",VLOOKUP($A5,種目処理!$AR$2:$BM$51,22))</f>
        <v/>
      </c>
      <c r="L5" s="7"/>
      <c r="M5" s="1"/>
      <c r="N5" s="1"/>
      <c r="O5" s="3"/>
      <c r="P5" s="38"/>
      <c r="Q5" s="39"/>
      <c r="R5" s="39"/>
      <c r="S5" s="39"/>
      <c r="T5" s="40"/>
      <c r="U5" s="3"/>
      <c r="V5" s="3"/>
      <c r="W5" s="3"/>
      <c r="X5" s="3"/>
      <c r="Y5" s="3"/>
      <c r="Z5" s="3"/>
      <c r="AA5" s="3"/>
      <c r="AB5" s="1"/>
      <c r="AC5" s="1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customFormat="1" ht="24" customHeight="1" x14ac:dyDescent="0.15">
      <c r="A6" s="23">
        <v>2</v>
      </c>
      <c r="B6" s="94" t="str">
        <f>IF(ISBLANK(VLOOKUP($A6,種目処理!$AR$2:$BM$51,13)),"",VLOOKUP($A6,種目処理!$AR$2:$BM$51,13))</f>
        <v/>
      </c>
      <c r="C6" s="94" t="str">
        <f>IF(ISBLANK(VLOOKUP($A6,種目処理!$AR$2:$BM$51,14)),"",VLOOKUP($A6,種目処理!$AR$2:$BM$51,14))</f>
        <v/>
      </c>
      <c r="D6" s="94" t="str">
        <f>IF(ISBLANK(VLOOKUP($A6,種目処理!$AR$2:$BM$51,15)),"",VLOOKUP($A6,種目処理!$AR$2:$BM$51,15))</f>
        <v/>
      </c>
      <c r="E6" s="94" t="str">
        <f>IF(ISBLANK(VLOOKUP($A6,種目処理!$AR$2:$BM$51,16)),"",VLOOKUP($A6,種目処理!$AR$2:$BM$51,16))</f>
        <v/>
      </c>
      <c r="F6" s="94" t="str">
        <f>IF(ISBLANK(VLOOKUP($A6,種目処理!$AR$2:$BM$51,17)),"",VLOOKUP($A6,種目処理!$AR$2:$BM$51,17))</f>
        <v/>
      </c>
      <c r="G6" s="98" t="str">
        <f>IF(ISBLANK(VLOOKUP($A6,種目処理!$AR$2:$BM$51,18)),"",VLOOKUP($A6,種目処理!$AR$2:$BM$51,18))</f>
        <v/>
      </c>
      <c r="H6" s="99" t="str">
        <f>IF(ISBLANK(VLOOKUP($A6,種目処理!$AR$2:$BM$51,19)),"",VLOOKUP($A6,種目処理!$AR$2:$BM$51,19))</f>
        <v/>
      </c>
      <c r="I6" s="100" t="str">
        <f>IF(ISBLANK(VLOOKUP($A6,種目処理!$AR$2:$BM$51,20)),"",VLOOKUP($A6,種目処理!$AR$2:$BM$51,20))</f>
        <v/>
      </c>
      <c r="J6" s="101" t="str">
        <f>IF(ISBLANK(VLOOKUP($A6,種目処理!$AR$2:$BM$51,21)),"",VLOOKUP($A6,種目処理!$AR$2:$BM$51,21))</f>
        <v/>
      </c>
      <c r="K6" s="111" t="str">
        <f>IF(ISBLANK(VLOOKUP($A6,種目処理!$AR$2:$BM$51,22)),"",VLOOKUP($A6,種目処理!$AR$2:$BM$51,22))</f>
        <v/>
      </c>
      <c r="L6" s="7"/>
      <c r="M6" s="1"/>
      <c r="N6" s="1"/>
      <c r="O6" s="3"/>
      <c r="P6" s="38"/>
      <c r="Q6" s="39"/>
      <c r="R6" s="39"/>
      <c r="S6" s="39"/>
      <c r="T6" s="40"/>
      <c r="U6" s="3"/>
      <c r="V6" s="3"/>
      <c r="W6" s="3"/>
      <c r="X6" s="3"/>
      <c r="Y6" s="3"/>
      <c r="Z6" s="3"/>
      <c r="AA6" s="3"/>
      <c r="AB6" s="1"/>
      <c r="AC6" s="1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customFormat="1" ht="24" customHeight="1" x14ac:dyDescent="0.15">
      <c r="A7" s="23">
        <v>3</v>
      </c>
      <c r="B7" s="94" t="str">
        <f>IF(ISBLANK(VLOOKUP($A7,種目処理!$AR$2:$BM$51,13)),"",VLOOKUP($A7,種目処理!$AR$2:$BM$51,13))</f>
        <v/>
      </c>
      <c r="C7" s="94" t="str">
        <f>IF(ISBLANK(VLOOKUP($A7,種目処理!$AR$2:$BM$51,14)),"",VLOOKUP($A7,種目処理!$AR$2:$BM$51,14))</f>
        <v/>
      </c>
      <c r="D7" s="94" t="str">
        <f>IF(ISBLANK(VLOOKUP($A7,種目処理!$AR$2:$BM$51,15)),"",VLOOKUP($A7,種目処理!$AR$2:$BM$51,15))</f>
        <v/>
      </c>
      <c r="E7" s="94" t="str">
        <f>IF(ISBLANK(VLOOKUP($A7,種目処理!$AR$2:$BM$51,16)),"",VLOOKUP($A7,種目処理!$AR$2:$BM$51,16))</f>
        <v/>
      </c>
      <c r="F7" s="94" t="str">
        <f>IF(ISBLANK(VLOOKUP($A7,種目処理!$AR$2:$BM$51,17)),"",VLOOKUP($A7,種目処理!$AR$2:$BM$51,17))</f>
        <v/>
      </c>
      <c r="G7" s="98" t="str">
        <f>IF(ISBLANK(VLOOKUP($A7,種目処理!$AR$2:$BM$51,18)),"",VLOOKUP($A7,種目処理!$AR$2:$BM$51,18))</f>
        <v/>
      </c>
      <c r="H7" s="99" t="str">
        <f>IF(ISBLANK(VLOOKUP($A7,種目処理!$AR$2:$BM$51,19)),"",VLOOKUP($A7,種目処理!$AR$2:$BM$51,19))</f>
        <v/>
      </c>
      <c r="I7" s="102" t="str">
        <f>IF(ISBLANK(VLOOKUP($A7,種目処理!$AR$2:$BM$51,20)),"",VLOOKUP($A7,種目処理!$AR$2:$BM$51,20))</f>
        <v/>
      </c>
      <c r="J7" s="101" t="str">
        <f>IF(ISBLANK(VLOOKUP($A7,種目処理!$AR$2:$BM$51,21)),"",VLOOKUP($A7,種目処理!$AR$2:$BM$51,21))</f>
        <v/>
      </c>
      <c r="K7" s="111" t="str">
        <f>IF(ISBLANK(VLOOKUP($A7,種目処理!$AR$2:$BM$51,22)),"",VLOOKUP($A7,種目処理!$AR$2:$BM$51,22))</f>
        <v/>
      </c>
      <c r="L7" s="7"/>
      <c r="M7" s="1"/>
      <c r="N7" s="1"/>
      <c r="O7" s="3"/>
      <c r="P7" s="38"/>
      <c r="Q7" s="39"/>
      <c r="R7" s="39"/>
      <c r="S7" s="39"/>
      <c r="T7" s="40"/>
      <c r="U7" s="3"/>
      <c r="V7" s="3"/>
      <c r="W7" s="3"/>
      <c r="X7" s="3"/>
      <c r="Y7" s="3"/>
      <c r="Z7" s="3"/>
      <c r="AA7" s="3"/>
      <c r="AB7" s="1"/>
      <c r="AC7" s="1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customFormat="1" ht="24" customHeight="1" x14ac:dyDescent="0.15">
      <c r="A8" s="23">
        <v>4</v>
      </c>
      <c r="B8" s="94" t="str">
        <f>IF(ISBLANK(VLOOKUP($A8,種目処理!$AR$2:$BM$51,13)),"",VLOOKUP($A8,種目処理!$AR$2:$BM$51,13))</f>
        <v/>
      </c>
      <c r="C8" s="94" t="str">
        <f>IF(ISBLANK(VLOOKUP($A8,種目処理!$AR$2:$BM$51,14)),"",VLOOKUP($A8,種目処理!$AR$2:$BM$51,14))</f>
        <v/>
      </c>
      <c r="D8" s="94" t="str">
        <f>IF(ISBLANK(VLOOKUP($A8,種目処理!$AR$2:$BM$51,15)),"",VLOOKUP($A8,種目処理!$AR$2:$BM$51,15))</f>
        <v/>
      </c>
      <c r="E8" s="94" t="str">
        <f>IF(ISBLANK(VLOOKUP($A8,種目処理!$AR$2:$BM$51,16)),"",VLOOKUP($A8,種目処理!$AR$2:$BM$51,16))</f>
        <v/>
      </c>
      <c r="F8" s="94" t="str">
        <f>IF(ISBLANK(VLOOKUP($A8,種目処理!$AR$2:$BM$51,17)),"",VLOOKUP($A8,種目処理!$AR$2:$BM$51,17))</f>
        <v/>
      </c>
      <c r="G8" s="98" t="str">
        <f>IF(ISBLANK(VLOOKUP($A8,種目処理!$AR$2:$BM$51,18)),"",VLOOKUP($A8,種目処理!$AR$2:$BM$51,18))</f>
        <v/>
      </c>
      <c r="H8" s="99" t="str">
        <f>IF(ISBLANK(VLOOKUP($A8,種目処理!$AR$2:$BM$51,19)),"",VLOOKUP($A8,種目処理!$AR$2:$BM$51,19))</f>
        <v/>
      </c>
      <c r="I8" s="102" t="str">
        <f>IF(ISBLANK(VLOOKUP($A8,種目処理!$AR$2:$BM$51,20)),"",VLOOKUP($A8,種目処理!$AR$2:$BM$51,20))</f>
        <v/>
      </c>
      <c r="J8" s="101" t="str">
        <f>IF(ISBLANK(VLOOKUP($A8,種目処理!$AR$2:$BM$51,21)),"",VLOOKUP($A8,種目処理!$AR$2:$BM$51,21))</f>
        <v/>
      </c>
      <c r="K8" s="111" t="str">
        <f>IF(ISBLANK(VLOOKUP($A8,種目処理!$AR$2:$BM$51,22)),"",VLOOKUP($A8,種目処理!$AR$2:$BM$51,22))</f>
        <v/>
      </c>
      <c r="L8" s="7"/>
      <c r="M8" s="1"/>
      <c r="N8" s="1"/>
      <c r="O8" s="3"/>
      <c r="P8" s="38"/>
      <c r="Q8" s="39"/>
      <c r="R8" s="39"/>
      <c r="S8" s="39"/>
      <c r="T8" s="40"/>
      <c r="U8" s="3"/>
      <c r="V8" s="3"/>
      <c r="W8" s="3"/>
      <c r="X8" s="3"/>
      <c r="Y8" s="3"/>
      <c r="Z8" s="3"/>
      <c r="AA8" s="3"/>
      <c r="AB8" s="1"/>
      <c r="AC8" s="1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customFormat="1" ht="24" customHeight="1" x14ac:dyDescent="0.15">
      <c r="A9" s="23">
        <v>5</v>
      </c>
      <c r="B9" s="94" t="str">
        <f>IF(ISBLANK(VLOOKUP($A9,種目処理!$AR$2:$BM$51,13)),"",VLOOKUP($A9,種目処理!$AR$2:$BM$51,13))</f>
        <v/>
      </c>
      <c r="C9" s="94" t="str">
        <f>IF(ISBLANK(VLOOKUP($A9,種目処理!$AR$2:$BM$51,14)),"",VLOOKUP($A9,種目処理!$AR$2:$BM$51,14))</f>
        <v/>
      </c>
      <c r="D9" s="94" t="str">
        <f>IF(ISBLANK(VLOOKUP($A9,種目処理!$AR$2:$BM$51,15)),"",VLOOKUP($A9,種目処理!$AR$2:$BM$51,15))</f>
        <v/>
      </c>
      <c r="E9" s="94" t="str">
        <f>IF(ISBLANK(VLOOKUP($A9,種目処理!$AR$2:$BM$51,16)),"",VLOOKUP($A9,種目処理!$AR$2:$BM$51,16))</f>
        <v/>
      </c>
      <c r="F9" s="94" t="str">
        <f>IF(ISBLANK(VLOOKUP($A9,種目処理!$AR$2:$BM$51,17)),"",VLOOKUP($A9,種目処理!$AR$2:$BM$51,17))</f>
        <v/>
      </c>
      <c r="G9" s="98" t="str">
        <f>IF(ISBLANK(VLOOKUP($A9,種目処理!$AR$2:$BM$51,18)),"",VLOOKUP($A9,種目処理!$AR$2:$BM$51,18))</f>
        <v/>
      </c>
      <c r="H9" s="99" t="str">
        <f>IF(ISBLANK(VLOOKUP($A9,種目処理!$AR$2:$BM$51,19)),"",VLOOKUP($A9,種目処理!$AR$2:$BM$51,19))</f>
        <v/>
      </c>
      <c r="I9" s="102" t="str">
        <f>IF(ISBLANK(VLOOKUP($A9,種目処理!$AR$2:$BM$51,20)),"",VLOOKUP($A9,種目処理!$AR$2:$BM$51,20))</f>
        <v/>
      </c>
      <c r="J9" s="101" t="str">
        <f>IF(ISBLANK(VLOOKUP($A9,種目処理!$AR$2:$BM$51,21)),"",VLOOKUP($A9,種目処理!$AR$2:$BM$51,21))</f>
        <v/>
      </c>
      <c r="K9" s="111" t="str">
        <f>IF(ISBLANK(VLOOKUP($A9,種目処理!$AR$2:$BM$51,22)),"",VLOOKUP($A9,種目処理!$AR$2:$BM$51,22))</f>
        <v/>
      </c>
      <c r="L9" s="7"/>
      <c r="M9" s="1"/>
      <c r="N9" s="1"/>
      <c r="O9" s="3"/>
      <c r="P9" s="38"/>
      <c r="Q9" s="39"/>
      <c r="R9" s="39"/>
      <c r="S9" s="39"/>
      <c r="T9" s="40"/>
      <c r="U9" s="3"/>
      <c r="V9" s="3"/>
      <c r="W9" s="3"/>
      <c r="X9" s="3"/>
      <c r="Y9" s="3"/>
      <c r="Z9" s="3"/>
      <c r="AA9" s="3"/>
      <c r="AB9" s="1"/>
      <c r="AC9" s="1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customFormat="1" ht="24" customHeight="1" x14ac:dyDescent="0.15">
      <c r="A10" s="23">
        <v>6</v>
      </c>
      <c r="B10" s="94" t="str">
        <f>IF(ISBLANK(VLOOKUP($A10,種目処理!$AR$2:$BM$51,13)),"",VLOOKUP($A10,種目処理!$AR$2:$BM$51,13))</f>
        <v/>
      </c>
      <c r="C10" s="94" t="str">
        <f>IF(ISBLANK(VLOOKUP($A10,種目処理!$AR$2:$BM$51,14)),"",VLOOKUP($A10,種目処理!$AR$2:$BM$51,14))</f>
        <v/>
      </c>
      <c r="D10" s="94" t="str">
        <f>IF(ISBLANK(VLOOKUP($A10,種目処理!$AR$2:$BM$51,15)),"",VLOOKUP($A10,種目処理!$AR$2:$BM$51,15))</f>
        <v/>
      </c>
      <c r="E10" s="94" t="str">
        <f>IF(ISBLANK(VLOOKUP($A10,種目処理!$AR$2:$BM$51,16)),"",VLOOKUP($A10,種目処理!$AR$2:$BM$51,16))</f>
        <v/>
      </c>
      <c r="F10" s="94" t="str">
        <f>IF(ISBLANK(VLOOKUP($A10,種目処理!$AR$2:$BM$51,17)),"",VLOOKUP($A10,種目処理!$AR$2:$BM$51,17))</f>
        <v/>
      </c>
      <c r="G10" s="98" t="str">
        <f>IF(ISBLANK(VLOOKUP($A10,種目処理!$AR$2:$BM$51,18)),"",VLOOKUP($A10,種目処理!$AR$2:$BM$51,18))</f>
        <v/>
      </c>
      <c r="H10" s="99" t="str">
        <f>IF(ISBLANK(VLOOKUP($A10,種目処理!$AR$2:$BM$51,19)),"",VLOOKUP($A10,種目処理!$AR$2:$BM$51,19))</f>
        <v/>
      </c>
      <c r="I10" s="102" t="str">
        <f>IF(ISBLANK(VLOOKUP($A10,種目処理!$AR$2:$BM$51,20)),"",VLOOKUP($A10,種目処理!$AR$2:$BM$51,20))</f>
        <v/>
      </c>
      <c r="J10" s="101" t="str">
        <f>IF(ISBLANK(VLOOKUP($A10,種目処理!$AR$2:$BM$51,21)),"",VLOOKUP($A10,種目処理!$AR$2:$BM$51,21))</f>
        <v/>
      </c>
      <c r="K10" s="111" t="str">
        <f>IF(ISBLANK(VLOOKUP($A10,種目処理!$AR$2:$BM$51,22)),"",VLOOKUP($A10,種目処理!$AR$2:$BM$51,22))</f>
        <v/>
      </c>
      <c r="L10" s="7"/>
      <c r="M10" s="1"/>
      <c r="N10" s="1"/>
      <c r="O10" s="3"/>
      <c r="P10" s="38"/>
      <c r="Q10" s="39"/>
      <c r="R10" s="39"/>
      <c r="S10" s="39"/>
      <c r="T10" s="40"/>
      <c r="U10" s="3"/>
      <c r="V10" s="3"/>
      <c r="W10" s="3"/>
      <c r="X10" s="3"/>
      <c r="Y10" s="3"/>
      <c r="Z10" s="3"/>
      <c r="AA10" s="3"/>
      <c r="AB10" s="1"/>
      <c r="AC10" s="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customFormat="1" ht="24" customHeight="1" x14ac:dyDescent="0.15">
      <c r="A11" s="23">
        <v>7</v>
      </c>
      <c r="B11" s="94" t="str">
        <f>IF(ISBLANK(VLOOKUP($A11,種目処理!$AR$2:$BM$51,13)),"",VLOOKUP($A11,種目処理!$AR$2:$BM$51,13))</f>
        <v/>
      </c>
      <c r="C11" s="94" t="str">
        <f>IF(ISBLANK(VLOOKUP($A11,種目処理!$AR$2:$BM$51,14)),"",VLOOKUP($A11,種目処理!$AR$2:$BM$51,14))</f>
        <v/>
      </c>
      <c r="D11" s="94" t="str">
        <f>IF(ISBLANK(VLOOKUP($A11,種目処理!$AR$2:$BM$51,15)),"",VLOOKUP($A11,種目処理!$AR$2:$BM$51,15))</f>
        <v/>
      </c>
      <c r="E11" s="94" t="str">
        <f>IF(ISBLANK(VLOOKUP($A11,種目処理!$AR$2:$BM$51,16)),"",VLOOKUP($A11,種目処理!$AR$2:$BM$51,16))</f>
        <v/>
      </c>
      <c r="F11" s="94" t="str">
        <f>IF(ISBLANK(VLOOKUP($A11,種目処理!$AR$2:$BM$51,17)),"",VLOOKUP($A11,種目処理!$AR$2:$BM$51,17))</f>
        <v/>
      </c>
      <c r="G11" s="98" t="str">
        <f>IF(ISBLANK(VLOOKUP($A11,種目処理!$AR$2:$BM$51,18)),"",VLOOKUP($A11,種目処理!$AR$2:$BM$51,18))</f>
        <v/>
      </c>
      <c r="H11" s="99" t="str">
        <f>IF(ISBLANK(VLOOKUP($A11,種目処理!$AR$2:$BM$51,19)),"",VLOOKUP($A11,種目処理!$AR$2:$BM$51,19))</f>
        <v/>
      </c>
      <c r="I11" s="102" t="str">
        <f>IF(ISBLANK(VLOOKUP($A11,種目処理!$AR$2:$BM$51,20)),"",VLOOKUP($A11,種目処理!$AR$2:$BM$51,20))</f>
        <v/>
      </c>
      <c r="J11" s="101" t="str">
        <f>IF(ISBLANK(VLOOKUP($A11,種目処理!$AR$2:$BM$51,21)),"",VLOOKUP($A11,種目処理!$AR$2:$BM$51,21))</f>
        <v/>
      </c>
      <c r="K11" s="111" t="str">
        <f>IF(ISBLANK(VLOOKUP($A11,種目処理!$AR$2:$BM$51,22)),"",VLOOKUP($A11,種目処理!$AR$2:$BM$51,22))</f>
        <v/>
      </c>
      <c r="L11" s="7"/>
      <c r="M11" s="1"/>
      <c r="N11" s="1"/>
      <c r="O11" s="3"/>
      <c r="P11" s="38"/>
      <c r="Q11" s="39"/>
      <c r="R11" s="39"/>
      <c r="S11" s="39"/>
      <c r="T11" s="40"/>
      <c r="U11" s="3"/>
      <c r="V11" s="3"/>
      <c r="W11" s="3"/>
      <c r="X11" s="3"/>
      <c r="Y11" s="3"/>
      <c r="Z11" s="3"/>
      <c r="AA11" s="3"/>
      <c r="AB11" s="1"/>
      <c r="AC11" s="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customFormat="1" ht="24" customHeight="1" x14ac:dyDescent="0.15">
      <c r="A12" s="23">
        <v>8</v>
      </c>
      <c r="B12" s="94" t="str">
        <f>IF(ISBLANK(VLOOKUP($A12,種目処理!$AR$2:$BM$51,13)),"",VLOOKUP($A12,種目処理!$AR$2:$BM$51,13))</f>
        <v/>
      </c>
      <c r="C12" s="94" t="str">
        <f>IF(ISBLANK(VLOOKUP($A12,種目処理!$AR$2:$BM$51,14)),"",VLOOKUP($A12,種目処理!$AR$2:$BM$51,14))</f>
        <v/>
      </c>
      <c r="D12" s="94" t="str">
        <f>IF(ISBLANK(VLOOKUP($A12,種目処理!$AR$2:$BM$51,15)),"",VLOOKUP($A12,種目処理!$AR$2:$BM$51,15))</f>
        <v/>
      </c>
      <c r="E12" s="94" t="str">
        <f>IF(ISBLANK(VLOOKUP($A12,種目処理!$AR$2:$BM$51,16)),"",VLOOKUP($A12,種目処理!$AR$2:$BM$51,16))</f>
        <v/>
      </c>
      <c r="F12" s="94" t="str">
        <f>IF(ISBLANK(VLOOKUP($A12,種目処理!$AR$2:$BM$51,17)),"",VLOOKUP($A12,種目処理!$AR$2:$BM$51,17))</f>
        <v/>
      </c>
      <c r="G12" s="98" t="str">
        <f>IF(ISBLANK(VLOOKUP($A12,種目処理!$AR$2:$BM$51,18)),"",VLOOKUP($A12,種目処理!$AR$2:$BM$51,18))</f>
        <v/>
      </c>
      <c r="H12" s="99" t="str">
        <f>IF(ISBLANK(VLOOKUP($A12,種目処理!$AR$2:$BM$51,19)),"",VLOOKUP($A12,種目処理!$AR$2:$BM$51,19))</f>
        <v/>
      </c>
      <c r="I12" s="102" t="str">
        <f>IF(ISBLANK(VLOOKUP($A12,種目処理!$AR$2:$BM$51,20)),"",VLOOKUP($A12,種目処理!$AR$2:$BM$51,20))</f>
        <v/>
      </c>
      <c r="J12" s="101" t="str">
        <f>IF(ISBLANK(VLOOKUP($A12,種目処理!$AR$2:$BM$51,21)),"",VLOOKUP($A12,種目処理!$AR$2:$BM$51,21))</f>
        <v/>
      </c>
      <c r="K12" s="111" t="str">
        <f>IF(ISBLANK(VLOOKUP($A12,種目処理!$AR$2:$BM$51,22)),"",VLOOKUP($A12,種目処理!$AR$2:$BM$51,22))</f>
        <v/>
      </c>
      <c r="L12" s="7"/>
      <c r="M12" s="1"/>
      <c r="N12" s="1"/>
      <c r="O12" s="3"/>
      <c r="P12" s="38"/>
      <c r="Q12" s="39"/>
      <c r="R12" s="39"/>
      <c r="S12" s="39"/>
      <c r="T12" s="40"/>
      <c r="U12" s="3"/>
      <c r="V12" s="3"/>
      <c r="W12" s="3"/>
      <c r="X12" s="3"/>
      <c r="Y12" s="3"/>
      <c r="Z12" s="3"/>
      <c r="AA12" s="3"/>
      <c r="AB12" s="1"/>
      <c r="AC12" s="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customFormat="1" ht="24" customHeight="1" x14ac:dyDescent="0.15">
      <c r="A13" s="23">
        <v>9</v>
      </c>
      <c r="B13" s="94" t="str">
        <f>IF(ISBLANK(VLOOKUP($A13,種目処理!$AR$2:$BM$51,13)),"",VLOOKUP($A13,種目処理!$AR$2:$BM$51,13))</f>
        <v/>
      </c>
      <c r="C13" s="94" t="str">
        <f>IF(ISBLANK(VLOOKUP($A13,種目処理!$AR$2:$BM$51,14)),"",VLOOKUP($A13,種目処理!$AR$2:$BM$51,14))</f>
        <v/>
      </c>
      <c r="D13" s="94" t="str">
        <f>IF(ISBLANK(VLOOKUP($A13,種目処理!$AR$2:$BM$51,15)),"",VLOOKUP($A13,種目処理!$AR$2:$BM$51,15))</f>
        <v/>
      </c>
      <c r="E13" s="94" t="str">
        <f>IF(ISBLANK(VLOOKUP($A13,種目処理!$AR$2:$BM$51,16)),"",VLOOKUP($A13,種目処理!$AR$2:$BM$51,16))</f>
        <v/>
      </c>
      <c r="F13" s="94" t="str">
        <f>IF(ISBLANK(VLOOKUP($A13,種目処理!$AR$2:$BM$51,17)),"",VLOOKUP($A13,種目処理!$AR$2:$BM$51,17))</f>
        <v/>
      </c>
      <c r="G13" s="98" t="str">
        <f>IF(ISBLANK(VLOOKUP($A13,種目処理!$AR$2:$BM$51,18)),"",VLOOKUP($A13,種目処理!$AR$2:$BM$51,18))</f>
        <v/>
      </c>
      <c r="H13" s="99" t="str">
        <f>IF(ISBLANK(VLOOKUP($A13,種目処理!$AR$2:$BM$51,19)),"",VLOOKUP($A13,種目処理!$AR$2:$BM$51,19))</f>
        <v/>
      </c>
      <c r="I13" s="102" t="str">
        <f>IF(ISBLANK(VLOOKUP($A13,種目処理!$AR$2:$BM$51,20)),"",VLOOKUP($A13,種目処理!$AR$2:$BM$51,20))</f>
        <v/>
      </c>
      <c r="J13" s="101" t="str">
        <f>IF(ISBLANK(VLOOKUP($A13,種目処理!$AR$2:$BM$51,21)),"",VLOOKUP($A13,種目処理!$AR$2:$BM$51,21))</f>
        <v/>
      </c>
      <c r="K13" s="111" t="str">
        <f>IF(ISBLANK(VLOOKUP($A13,種目処理!$AR$2:$BM$51,22)),"",VLOOKUP($A13,種目処理!$AR$2:$BM$51,22))</f>
        <v/>
      </c>
      <c r="L13" s="7"/>
      <c r="M13" s="1"/>
      <c r="N13" s="1"/>
      <c r="O13" s="3"/>
      <c r="P13" s="38"/>
      <c r="Q13" s="39"/>
      <c r="R13" s="39"/>
      <c r="S13" s="39"/>
      <c r="T13" s="40"/>
      <c r="U13" s="3"/>
      <c r="V13" s="3"/>
      <c r="W13" s="3"/>
      <c r="X13" s="3"/>
      <c r="Y13" s="3"/>
      <c r="Z13" s="3"/>
      <c r="AA13" s="3"/>
      <c r="AB13" s="1"/>
      <c r="AC13" s="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customFormat="1" ht="24" customHeight="1" x14ac:dyDescent="0.15">
      <c r="A14" s="23">
        <v>10</v>
      </c>
      <c r="B14" s="94" t="str">
        <f>IF(ISBLANK(VLOOKUP($A14,種目処理!$AR$2:$BM$51,13)),"",VLOOKUP($A14,種目処理!$AR$2:$BM$51,13))</f>
        <v/>
      </c>
      <c r="C14" s="94" t="str">
        <f>IF(ISBLANK(VLOOKUP($A14,種目処理!$AR$2:$BM$51,14)),"",VLOOKUP($A14,種目処理!$AR$2:$BM$51,14))</f>
        <v/>
      </c>
      <c r="D14" s="94" t="str">
        <f>IF(ISBLANK(VLOOKUP($A14,種目処理!$AR$2:$BM$51,15)),"",VLOOKUP($A14,種目処理!$AR$2:$BM$51,15))</f>
        <v/>
      </c>
      <c r="E14" s="94" t="str">
        <f>IF(ISBLANK(VLOOKUP($A14,種目処理!$AR$2:$BM$51,16)),"",VLOOKUP($A14,種目処理!$AR$2:$BM$51,16))</f>
        <v/>
      </c>
      <c r="F14" s="94" t="str">
        <f>IF(ISBLANK(VLOOKUP($A14,種目処理!$AR$2:$BM$51,17)),"",VLOOKUP($A14,種目処理!$AR$2:$BM$51,17))</f>
        <v/>
      </c>
      <c r="G14" s="98" t="str">
        <f>IF(ISBLANK(VLOOKUP($A14,種目処理!$AR$2:$BM$51,18)),"",VLOOKUP($A14,種目処理!$AR$2:$BM$51,18))</f>
        <v/>
      </c>
      <c r="H14" s="99" t="str">
        <f>IF(ISBLANK(VLOOKUP($A14,種目処理!$AR$2:$BM$51,19)),"",VLOOKUP($A14,種目処理!$AR$2:$BM$51,19))</f>
        <v/>
      </c>
      <c r="I14" s="102" t="str">
        <f>IF(ISBLANK(VLOOKUP($A14,種目処理!$AR$2:$BM$51,20)),"",VLOOKUP($A14,種目処理!$AR$2:$BM$51,20))</f>
        <v/>
      </c>
      <c r="J14" s="101" t="str">
        <f>IF(ISBLANK(VLOOKUP($A14,種目処理!$AR$2:$BM$51,21)),"",VLOOKUP($A14,種目処理!$AR$2:$BM$51,21))</f>
        <v/>
      </c>
      <c r="K14" s="111" t="str">
        <f>IF(ISBLANK(VLOOKUP($A14,種目処理!$AR$2:$BM$51,22)),"",VLOOKUP($A14,種目処理!$AR$2:$BM$51,22))</f>
        <v/>
      </c>
      <c r="L14" s="7"/>
      <c r="M14" s="1"/>
      <c r="N14" s="1"/>
      <c r="O14" s="3"/>
      <c r="P14" s="38"/>
      <c r="Q14" s="39"/>
      <c r="R14" s="39"/>
      <c r="S14" s="39"/>
      <c r="T14" s="40"/>
      <c r="U14" s="3"/>
      <c r="V14" s="3"/>
      <c r="W14" s="3"/>
      <c r="X14" s="3"/>
      <c r="Y14" s="3"/>
      <c r="Z14" s="3"/>
      <c r="AA14" s="3"/>
      <c r="AB14" s="1"/>
      <c r="AC14" s="1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customFormat="1" ht="24" customHeight="1" x14ac:dyDescent="0.15">
      <c r="A15" s="23">
        <v>11</v>
      </c>
      <c r="B15" s="94" t="str">
        <f>IF(ISBLANK(VLOOKUP($A15,種目処理!$AR$2:$BM$51,13)),"",VLOOKUP($A15,種目処理!$AR$2:$BM$51,13))</f>
        <v/>
      </c>
      <c r="C15" s="94" t="str">
        <f>IF(ISBLANK(VLOOKUP($A15,種目処理!$AR$2:$BM$51,14)),"",VLOOKUP($A15,種目処理!$AR$2:$BM$51,14))</f>
        <v/>
      </c>
      <c r="D15" s="94" t="str">
        <f>IF(ISBLANK(VLOOKUP($A15,種目処理!$AR$2:$BM$51,15)),"",VLOOKUP($A15,種目処理!$AR$2:$BM$51,15))</f>
        <v/>
      </c>
      <c r="E15" s="94" t="str">
        <f>IF(ISBLANK(VLOOKUP($A15,種目処理!$AR$2:$BM$51,16)),"",VLOOKUP($A15,種目処理!$AR$2:$BM$51,16))</f>
        <v/>
      </c>
      <c r="F15" s="94" t="str">
        <f>IF(ISBLANK(VLOOKUP($A15,種目処理!$AR$2:$BM$51,17)),"",VLOOKUP($A15,種目処理!$AR$2:$BM$51,17))</f>
        <v/>
      </c>
      <c r="G15" s="98" t="str">
        <f>IF(ISBLANK(VLOOKUP($A15,種目処理!$AR$2:$BM$51,18)),"",VLOOKUP($A15,種目処理!$AR$2:$BM$51,18))</f>
        <v/>
      </c>
      <c r="H15" s="99" t="str">
        <f>IF(ISBLANK(VLOOKUP($A15,種目処理!$AR$2:$BM$51,19)),"",VLOOKUP($A15,種目処理!$AR$2:$BM$51,19))</f>
        <v/>
      </c>
      <c r="I15" s="102" t="str">
        <f>IF(ISBLANK(VLOOKUP($A15,種目処理!$AR$2:$BM$51,20)),"",VLOOKUP($A15,種目処理!$AR$2:$BM$51,20))</f>
        <v/>
      </c>
      <c r="J15" s="101" t="str">
        <f>IF(ISBLANK(VLOOKUP($A15,種目処理!$AR$2:$BM$51,21)),"",VLOOKUP($A15,種目処理!$AR$2:$BM$51,21))</f>
        <v/>
      </c>
      <c r="K15" s="111" t="str">
        <f>IF(ISBLANK(VLOOKUP($A15,種目処理!$AR$2:$BM$51,22)),"",VLOOKUP($A15,種目処理!$AR$2:$BM$51,22))</f>
        <v/>
      </c>
      <c r="L15" s="7"/>
      <c r="M15" s="1"/>
      <c r="N15" s="1"/>
      <c r="O15" s="3"/>
      <c r="P15" s="38"/>
      <c r="Q15" s="39"/>
      <c r="R15" s="39"/>
      <c r="S15" s="39"/>
      <c r="T15" s="40"/>
      <c r="U15" s="3"/>
      <c r="V15" s="3"/>
      <c r="W15" s="3"/>
      <c r="X15" s="3"/>
      <c r="Y15" s="3"/>
      <c r="Z15" s="3"/>
      <c r="AA15" s="3"/>
      <c r="AB15" s="1"/>
      <c r="AC15" s="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customFormat="1" ht="24" customHeight="1" x14ac:dyDescent="0.15">
      <c r="A16" s="23">
        <v>12</v>
      </c>
      <c r="B16" s="94" t="str">
        <f>IF(ISBLANK(VLOOKUP($A16,種目処理!$AR$2:$BM$51,13)),"",VLOOKUP($A16,種目処理!$AR$2:$BM$51,13))</f>
        <v/>
      </c>
      <c r="C16" s="94" t="str">
        <f>IF(ISBLANK(VLOOKUP($A16,種目処理!$AR$2:$BM$51,14)),"",VLOOKUP($A16,種目処理!$AR$2:$BM$51,14))</f>
        <v/>
      </c>
      <c r="D16" s="94" t="str">
        <f>IF(ISBLANK(VLOOKUP($A16,種目処理!$AR$2:$BM$51,15)),"",VLOOKUP($A16,種目処理!$AR$2:$BM$51,15))</f>
        <v/>
      </c>
      <c r="E16" s="94" t="str">
        <f>IF(ISBLANK(VLOOKUP($A16,種目処理!$AR$2:$BM$51,16)),"",VLOOKUP($A16,種目処理!$AR$2:$BM$51,16))</f>
        <v/>
      </c>
      <c r="F16" s="94" t="str">
        <f>IF(ISBLANK(VLOOKUP($A16,種目処理!$AR$2:$BM$51,17)),"",VLOOKUP($A16,種目処理!$AR$2:$BM$51,17))</f>
        <v/>
      </c>
      <c r="G16" s="98" t="str">
        <f>IF(ISBLANK(VLOOKUP($A16,種目処理!$AR$2:$BM$51,18)),"",VLOOKUP($A16,種目処理!$AR$2:$BM$51,18))</f>
        <v/>
      </c>
      <c r="H16" s="99" t="str">
        <f>IF(ISBLANK(VLOOKUP($A16,種目処理!$AR$2:$BM$51,19)),"",VLOOKUP($A16,種目処理!$AR$2:$BM$51,19))</f>
        <v/>
      </c>
      <c r="I16" s="102" t="str">
        <f>IF(ISBLANK(VLOOKUP($A16,種目処理!$AR$2:$BM$51,20)),"",VLOOKUP($A16,種目処理!$AR$2:$BM$51,20))</f>
        <v/>
      </c>
      <c r="J16" s="101" t="str">
        <f>IF(ISBLANK(VLOOKUP($A16,種目処理!$AR$2:$BM$51,21)),"",VLOOKUP($A16,種目処理!$AR$2:$BM$51,21))</f>
        <v/>
      </c>
      <c r="K16" s="111" t="str">
        <f>IF(ISBLANK(VLOOKUP($A16,種目処理!$AR$2:$BM$51,22)),"",VLOOKUP($A16,種目処理!$AR$2:$BM$51,22))</f>
        <v/>
      </c>
      <c r="L16" s="7"/>
      <c r="M16" s="1"/>
      <c r="N16" s="1"/>
      <c r="O16" s="3"/>
      <c r="P16" s="38"/>
      <c r="Q16" s="39"/>
      <c r="R16" s="39"/>
      <c r="S16" s="39"/>
      <c r="T16" s="40"/>
      <c r="U16" s="3"/>
      <c r="V16" s="3"/>
      <c r="W16" s="3"/>
      <c r="X16" s="3"/>
      <c r="Y16" s="3"/>
      <c r="Z16" s="3"/>
      <c r="AA16" s="3"/>
      <c r="AB16" s="1"/>
      <c r="AC16" s="1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customFormat="1" ht="24" customHeight="1" x14ac:dyDescent="0.15">
      <c r="A17" s="23">
        <v>13</v>
      </c>
      <c r="B17" s="94" t="str">
        <f>IF(ISBLANK(VLOOKUP($A17,種目処理!$AR$2:$BM$51,13)),"",VLOOKUP($A17,種目処理!$AR$2:$BM$51,13))</f>
        <v/>
      </c>
      <c r="C17" s="94" t="str">
        <f>IF(ISBLANK(VLOOKUP($A17,種目処理!$AR$2:$BM$51,14)),"",VLOOKUP($A17,種目処理!$AR$2:$BM$51,14))</f>
        <v/>
      </c>
      <c r="D17" s="94" t="str">
        <f>IF(ISBLANK(VLOOKUP($A17,種目処理!$AR$2:$BM$51,15)),"",VLOOKUP($A17,種目処理!$AR$2:$BM$51,15))</f>
        <v/>
      </c>
      <c r="E17" s="94" t="str">
        <f>IF(ISBLANK(VLOOKUP($A17,種目処理!$AR$2:$BM$51,16)),"",VLOOKUP($A17,種目処理!$AR$2:$BM$51,16))</f>
        <v/>
      </c>
      <c r="F17" s="94" t="str">
        <f>IF(ISBLANK(VLOOKUP($A17,種目処理!$AR$2:$BM$51,17)),"",VLOOKUP($A17,種目処理!$AR$2:$BM$51,17))</f>
        <v/>
      </c>
      <c r="G17" s="98" t="str">
        <f>IF(ISBLANK(VLOOKUP($A17,種目処理!$AR$2:$BM$51,18)),"",VLOOKUP($A17,種目処理!$AR$2:$BM$51,18))</f>
        <v/>
      </c>
      <c r="H17" s="99" t="str">
        <f>IF(ISBLANK(VLOOKUP($A17,種目処理!$AR$2:$BM$51,19)),"",VLOOKUP($A17,種目処理!$AR$2:$BM$51,19))</f>
        <v/>
      </c>
      <c r="I17" s="102" t="str">
        <f>IF(ISBLANK(VLOOKUP($A17,種目処理!$AR$2:$BM$51,20)),"",VLOOKUP($A17,種目処理!$AR$2:$BM$51,20))</f>
        <v/>
      </c>
      <c r="J17" s="101" t="str">
        <f>IF(ISBLANK(VLOOKUP($A17,種目処理!$AR$2:$BM$51,21)),"",VLOOKUP($A17,種目処理!$AR$2:$BM$51,21))</f>
        <v/>
      </c>
      <c r="K17" s="111" t="str">
        <f>IF(ISBLANK(VLOOKUP($A17,種目処理!$AR$2:$BM$51,22)),"",VLOOKUP($A17,種目処理!$AR$2:$BM$51,22))</f>
        <v/>
      </c>
      <c r="L17" s="7"/>
      <c r="M17" s="1"/>
      <c r="N17" s="1"/>
      <c r="O17" s="3"/>
      <c r="P17" s="38"/>
      <c r="Q17" s="39"/>
      <c r="R17" s="39"/>
      <c r="S17" s="39"/>
      <c r="T17" s="40"/>
      <c r="U17" s="3"/>
      <c r="V17" s="3"/>
      <c r="W17" s="3"/>
      <c r="X17" s="3"/>
      <c r="Y17" s="3"/>
      <c r="Z17" s="3"/>
      <c r="AA17" s="3"/>
      <c r="AB17" s="1"/>
      <c r="AC17" s="1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customFormat="1" ht="24" customHeight="1" x14ac:dyDescent="0.15">
      <c r="A18" s="23">
        <v>14</v>
      </c>
      <c r="B18" s="94" t="str">
        <f>IF(ISBLANK(VLOOKUP($A18,種目処理!$AR$2:$BM$51,13)),"",VLOOKUP($A18,種目処理!$AR$2:$BM$51,13))</f>
        <v/>
      </c>
      <c r="C18" s="94" t="str">
        <f>IF(ISBLANK(VLOOKUP($A18,種目処理!$AR$2:$BM$51,14)),"",VLOOKUP($A18,種目処理!$AR$2:$BM$51,14))</f>
        <v/>
      </c>
      <c r="D18" s="94" t="str">
        <f>IF(ISBLANK(VLOOKUP($A18,種目処理!$AR$2:$BM$51,15)),"",VLOOKUP($A18,種目処理!$AR$2:$BM$51,15))</f>
        <v/>
      </c>
      <c r="E18" s="94" t="str">
        <f>IF(ISBLANK(VLOOKUP($A18,種目処理!$AR$2:$BM$51,16)),"",VLOOKUP($A18,種目処理!$AR$2:$BM$51,16))</f>
        <v/>
      </c>
      <c r="F18" s="94" t="str">
        <f>IF(ISBLANK(VLOOKUP($A18,種目処理!$AR$2:$BM$51,17)),"",VLOOKUP($A18,種目処理!$AR$2:$BM$51,17))</f>
        <v/>
      </c>
      <c r="G18" s="98" t="str">
        <f>IF(ISBLANK(VLOOKUP($A18,種目処理!$AR$2:$BM$51,18)),"",VLOOKUP($A18,種目処理!$AR$2:$BM$51,18))</f>
        <v/>
      </c>
      <c r="H18" s="99" t="str">
        <f>IF(ISBLANK(VLOOKUP($A18,種目処理!$AR$2:$BM$51,19)),"",VLOOKUP($A18,種目処理!$AR$2:$BM$51,19))</f>
        <v/>
      </c>
      <c r="I18" s="102" t="str">
        <f>IF(ISBLANK(VLOOKUP($A18,種目処理!$AR$2:$BM$51,20)),"",VLOOKUP($A18,種目処理!$AR$2:$BM$51,20))</f>
        <v/>
      </c>
      <c r="J18" s="101" t="str">
        <f>IF(ISBLANK(VLOOKUP($A18,種目処理!$AR$2:$BM$51,21)),"",VLOOKUP($A18,種目処理!$AR$2:$BM$51,21))</f>
        <v/>
      </c>
      <c r="K18" s="111" t="str">
        <f>IF(ISBLANK(VLOOKUP($A18,種目処理!$AR$2:$BM$51,22)),"",VLOOKUP($A18,種目処理!$AR$2:$BM$51,22))</f>
        <v/>
      </c>
      <c r="L18" s="7"/>
      <c r="M18" s="1"/>
      <c r="N18" s="1"/>
      <c r="O18" s="3"/>
      <c r="P18" s="38"/>
      <c r="Q18" s="39"/>
      <c r="R18" s="39"/>
      <c r="S18" s="39"/>
      <c r="T18" s="40"/>
      <c r="U18" s="3"/>
      <c r="V18" s="3"/>
      <c r="W18" s="3"/>
      <c r="X18" s="3"/>
      <c r="Y18" s="3"/>
      <c r="Z18" s="3"/>
      <c r="AA18" s="3"/>
      <c r="AB18" s="1"/>
      <c r="AC18" s="1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customFormat="1" ht="24" customHeight="1" x14ac:dyDescent="0.15">
      <c r="A19" s="23">
        <v>15</v>
      </c>
      <c r="B19" s="94" t="str">
        <f>IF(ISBLANK(VLOOKUP($A19,種目処理!$AR$2:$BM$51,13)),"",VLOOKUP($A19,種目処理!$AR$2:$BM$51,13))</f>
        <v/>
      </c>
      <c r="C19" s="94" t="str">
        <f>IF(ISBLANK(VLOOKUP($A19,種目処理!$AR$2:$BM$51,14)),"",VLOOKUP($A19,種目処理!$AR$2:$BM$51,14))</f>
        <v/>
      </c>
      <c r="D19" s="94" t="str">
        <f>IF(ISBLANK(VLOOKUP($A19,種目処理!$AR$2:$BM$51,15)),"",VLOOKUP($A19,種目処理!$AR$2:$BM$51,15))</f>
        <v/>
      </c>
      <c r="E19" s="94" t="str">
        <f>IF(ISBLANK(VLOOKUP($A19,種目処理!$AR$2:$BM$51,16)),"",VLOOKUP($A19,種目処理!$AR$2:$BM$51,16))</f>
        <v/>
      </c>
      <c r="F19" s="94" t="str">
        <f>IF(ISBLANK(VLOOKUP($A19,種目処理!$AR$2:$BM$51,17)),"",VLOOKUP($A19,種目処理!$AR$2:$BM$51,17))</f>
        <v/>
      </c>
      <c r="G19" s="98" t="str">
        <f>IF(ISBLANK(VLOOKUP($A19,種目処理!$AR$2:$BM$51,18)),"",VLOOKUP($A19,種目処理!$AR$2:$BM$51,18))</f>
        <v/>
      </c>
      <c r="H19" s="99" t="str">
        <f>IF(ISBLANK(VLOOKUP($A19,種目処理!$AR$2:$BM$51,19)),"",VLOOKUP($A19,種目処理!$AR$2:$BM$51,19))</f>
        <v/>
      </c>
      <c r="I19" s="102" t="str">
        <f>IF(ISBLANK(VLOOKUP($A19,種目処理!$AR$2:$BM$51,20)),"",VLOOKUP($A19,種目処理!$AR$2:$BM$51,20))</f>
        <v/>
      </c>
      <c r="J19" s="101" t="str">
        <f>IF(ISBLANK(VLOOKUP($A19,種目処理!$AR$2:$BM$51,21)),"",VLOOKUP($A19,種目処理!$AR$2:$BM$51,21))</f>
        <v/>
      </c>
      <c r="K19" s="111" t="str">
        <f>IF(ISBLANK(VLOOKUP($A19,種目処理!$AR$2:$BM$51,22)),"",VLOOKUP($A19,種目処理!$AR$2:$BM$51,22))</f>
        <v/>
      </c>
      <c r="L19" s="7"/>
      <c r="M19" s="1"/>
      <c r="N19" s="1"/>
      <c r="O19" s="3"/>
      <c r="P19" s="38"/>
      <c r="Q19" s="39"/>
      <c r="R19" s="39"/>
      <c r="S19" s="39"/>
      <c r="T19" s="40"/>
      <c r="U19" s="3"/>
      <c r="V19" s="3"/>
      <c r="W19" s="3"/>
      <c r="X19" s="3"/>
      <c r="Y19" s="3"/>
      <c r="Z19" s="3"/>
      <c r="AA19" s="3"/>
      <c r="AB19" s="1"/>
      <c r="AC19" s="1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customFormat="1" ht="24" customHeight="1" x14ac:dyDescent="0.15">
      <c r="A20" s="23">
        <v>16</v>
      </c>
      <c r="B20" s="94" t="str">
        <f>IF(ISBLANK(VLOOKUP($A20,種目処理!$AR$2:$BM$51,13)),"",VLOOKUP($A20,種目処理!$AR$2:$BM$51,13))</f>
        <v/>
      </c>
      <c r="C20" s="94" t="str">
        <f>IF(ISBLANK(VLOOKUP($A20,種目処理!$AR$2:$BM$51,14)),"",VLOOKUP($A20,種目処理!$AR$2:$BM$51,14))</f>
        <v/>
      </c>
      <c r="D20" s="94" t="str">
        <f>IF(ISBLANK(VLOOKUP($A20,種目処理!$AR$2:$BM$51,15)),"",VLOOKUP($A20,種目処理!$AR$2:$BM$51,15))</f>
        <v/>
      </c>
      <c r="E20" s="94" t="str">
        <f>IF(ISBLANK(VLOOKUP($A20,種目処理!$AR$2:$BM$51,16)),"",VLOOKUP($A20,種目処理!$AR$2:$BM$51,16))</f>
        <v/>
      </c>
      <c r="F20" s="94" t="str">
        <f>IF(ISBLANK(VLOOKUP($A20,種目処理!$AR$2:$BM$51,17)),"",VLOOKUP($A20,種目処理!$AR$2:$BM$51,17))</f>
        <v/>
      </c>
      <c r="G20" s="98" t="str">
        <f>IF(ISBLANK(VLOOKUP($A20,種目処理!$AR$2:$BM$51,18)),"",VLOOKUP($A20,種目処理!$AR$2:$BM$51,18))</f>
        <v/>
      </c>
      <c r="H20" s="99" t="str">
        <f>IF(ISBLANK(VLOOKUP($A20,種目処理!$AR$2:$BM$51,19)),"",VLOOKUP($A20,種目処理!$AR$2:$BM$51,19))</f>
        <v/>
      </c>
      <c r="I20" s="102" t="str">
        <f>IF(ISBLANK(VLOOKUP($A20,種目処理!$AR$2:$BM$51,20)),"",VLOOKUP($A20,種目処理!$AR$2:$BM$51,20))</f>
        <v/>
      </c>
      <c r="J20" s="101" t="str">
        <f>IF(ISBLANK(VLOOKUP($A20,種目処理!$AR$2:$BM$51,21)),"",VLOOKUP($A20,種目処理!$AR$2:$BM$51,21))</f>
        <v/>
      </c>
      <c r="K20" s="111" t="str">
        <f>IF(ISBLANK(VLOOKUP($A20,種目処理!$AR$2:$BM$51,22)),"",VLOOKUP($A20,種目処理!$AR$2:$BM$51,22))</f>
        <v/>
      </c>
      <c r="L20" s="7"/>
      <c r="M20" s="1"/>
      <c r="N20" s="1"/>
      <c r="O20" s="3"/>
      <c r="P20" s="38"/>
      <c r="Q20" s="39"/>
      <c r="R20" s="39"/>
      <c r="S20" s="39"/>
      <c r="T20" s="40"/>
      <c r="U20" s="3"/>
      <c r="V20" s="3"/>
      <c r="W20" s="3"/>
      <c r="X20" s="3"/>
      <c r="Y20" s="3"/>
      <c r="Z20" s="3"/>
      <c r="AA20" s="3"/>
      <c r="AB20" s="1"/>
      <c r="AC20" s="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customFormat="1" ht="24" customHeight="1" x14ac:dyDescent="0.15">
      <c r="A21" s="23">
        <v>17</v>
      </c>
      <c r="B21" s="94" t="str">
        <f>IF(ISBLANK(VLOOKUP($A21,種目処理!$AR$2:$BM$51,13)),"",VLOOKUP($A21,種目処理!$AR$2:$BM$51,13))</f>
        <v/>
      </c>
      <c r="C21" s="94" t="str">
        <f>IF(ISBLANK(VLOOKUP($A21,種目処理!$AR$2:$BM$51,14)),"",VLOOKUP($A21,種目処理!$AR$2:$BM$51,14))</f>
        <v/>
      </c>
      <c r="D21" s="94" t="str">
        <f>IF(ISBLANK(VLOOKUP($A21,種目処理!$AR$2:$BM$51,15)),"",VLOOKUP($A21,種目処理!$AR$2:$BM$51,15))</f>
        <v/>
      </c>
      <c r="E21" s="94" t="str">
        <f>IF(ISBLANK(VLOOKUP($A21,種目処理!$AR$2:$BM$51,16)),"",VLOOKUP($A21,種目処理!$AR$2:$BM$51,16))</f>
        <v/>
      </c>
      <c r="F21" s="94" t="str">
        <f>IF(ISBLANK(VLOOKUP($A21,種目処理!$AR$2:$BM$51,17)),"",VLOOKUP($A21,種目処理!$AR$2:$BM$51,17))</f>
        <v/>
      </c>
      <c r="G21" s="98" t="str">
        <f>IF(ISBLANK(VLOOKUP($A21,種目処理!$AR$2:$BM$51,18)),"",VLOOKUP($A21,種目処理!$AR$2:$BM$51,18))</f>
        <v/>
      </c>
      <c r="H21" s="99" t="str">
        <f>IF(ISBLANK(VLOOKUP($A21,種目処理!$AR$2:$BM$51,19)),"",VLOOKUP($A21,種目処理!$AR$2:$BM$51,19))</f>
        <v/>
      </c>
      <c r="I21" s="102" t="str">
        <f>IF(ISBLANK(VLOOKUP($A21,種目処理!$AR$2:$BM$51,20)),"",VLOOKUP($A21,種目処理!$AR$2:$BM$51,20))</f>
        <v/>
      </c>
      <c r="J21" s="101" t="str">
        <f>IF(ISBLANK(VLOOKUP($A21,種目処理!$AR$2:$BM$51,21)),"",VLOOKUP($A21,種目処理!$AR$2:$BM$51,21))</f>
        <v/>
      </c>
      <c r="K21" s="111" t="str">
        <f>IF(ISBLANK(VLOOKUP($A21,種目処理!$AR$2:$BM$51,22)),"",VLOOKUP($A21,種目処理!$AR$2:$BM$51,22))</f>
        <v/>
      </c>
      <c r="L21" s="7"/>
      <c r="M21" s="1"/>
      <c r="N21" s="1"/>
      <c r="O21" s="3"/>
      <c r="P21" s="38"/>
      <c r="Q21" s="39"/>
      <c r="R21" s="39"/>
      <c r="S21" s="39"/>
      <c r="T21" s="40"/>
      <c r="U21" s="3"/>
      <c r="V21" s="3"/>
      <c r="W21" s="3"/>
      <c r="X21" s="3"/>
      <c r="Y21" s="3"/>
      <c r="Z21" s="3"/>
      <c r="AA21" s="3"/>
      <c r="AB21" s="1"/>
      <c r="AC21" s="1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customFormat="1" ht="24" customHeight="1" x14ac:dyDescent="0.15">
      <c r="A22" s="23">
        <v>18</v>
      </c>
      <c r="B22" s="94" t="str">
        <f>IF(ISBLANK(VLOOKUP($A22,種目処理!$AR$2:$BM$51,13)),"",VLOOKUP($A22,種目処理!$AR$2:$BM$51,13))</f>
        <v/>
      </c>
      <c r="C22" s="94" t="str">
        <f>IF(ISBLANK(VLOOKUP($A22,種目処理!$AR$2:$BM$51,14)),"",VLOOKUP($A22,種目処理!$AR$2:$BM$51,14))</f>
        <v/>
      </c>
      <c r="D22" s="94" t="str">
        <f>IF(ISBLANK(VLOOKUP($A22,種目処理!$AR$2:$BM$51,15)),"",VLOOKUP($A22,種目処理!$AR$2:$BM$51,15))</f>
        <v/>
      </c>
      <c r="E22" s="94" t="str">
        <f>IF(ISBLANK(VLOOKUP($A22,種目処理!$AR$2:$BM$51,16)),"",VLOOKUP($A22,種目処理!$AR$2:$BM$51,16))</f>
        <v/>
      </c>
      <c r="F22" s="94" t="str">
        <f>IF(ISBLANK(VLOOKUP($A22,種目処理!$AR$2:$BM$51,17)),"",VLOOKUP($A22,種目処理!$AR$2:$BM$51,17))</f>
        <v/>
      </c>
      <c r="G22" s="98" t="str">
        <f>IF(ISBLANK(VLOOKUP($A22,種目処理!$AR$2:$BM$51,18)),"",VLOOKUP($A22,種目処理!$AR$2:$BM$51,18))</f>
        <v/>
      </c>
      <c r="H22" s="99" t="str">
        <f>IF(ISBLANK(VLOOKUP($A22,種目処理!$AR$2:$BM$51,19)),"",VLOOKUP($A22,種目処理!$AR$2:$BM$51,19))</f>
        <v/>
      </c>
      <c r="I22" s="102" t="str">
        <f>IF(ISBLANK(VLOOKUP($A22,種目処理!$AR$2:$BM$51,20)),"",VLOOKUP($A22,種目処理!$AR$2:$BM$51,20))</f>
        <v/>
      </c>
      <c r="J22" s="101" t="str">
        <f>IF(ISBLANK(VLOOKUP($A22,種目処理!$AR$2:$BM$51,21)),"",VLOOKUP($A22,種目処理!$AR$2:$BM$51,21))</f>
        <v/>
      </c>
      <c r="K22" s="111" t="str">
        <f>IF(ISBLANK(VLOOKUP($A22,種目処理!$AR$2:$BM$51,22)),"",VLOOKUP($A22,種目処理!$AR$2:$BM$51,22))</f>
        <v/>
      </c>
      <c r="L22" s="7"/>
      <c r="M22" s="1"/>
      <c r="N22" s="1"/>
      <c r="O22" s="3"/>
      <c r="P22" s="38"/>
      <c r="Q22" s="39"/>
      <c r="R22" s="39"/>
      <c r="S22" s="39"/>
      <c r="T22" s="40"/>
      <c r="U22" s="3"/>
      <c r="V22" s="3"/>
      <c r="W22" s="3"/>
      <c r="X22" s="3"/>
      <c r="Y22" s="3"/>
      <c r="Z22" s="3"/>
      <c r="AA22" s="3"/>
      <c r="AB22" s="1"/>
      <c r="AC22" s="1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customFormat="1" ht="24" customHeight="1" x14ac:dyDescent="0.15">
      <c r="A23" s="23">
        <v>19</v>
      </c>
      <c r="B23" s="94" t="str">
        <f>IF(ISBLANK(VLOOKUP($A23,種目処理!$AR$2:$BM$51,13)),"",VLOOKUP($A23,種目処理!$AR$2:$BM$51,13))</f>
        <v/>
      </c>
      <c r="C23" s="94" t="str">
        <f>IF(ISBLANK(VLOOKUP($A23,種目処理!$AR$2:$BM$51,14)),"",VLOOKUP($A23,種目処理!$AR$2:$BM$51,14))</f>
        <v/>
      </c>
      <c r="D23" s="94" t="str">
        <f>IF(ISBLANK(VLOOKUP($A23,種目処理!$AR$2:$BM$51,15)),"",VLOOKUP($A23,種目処理!$AR$2:$BM$51,15))</f>
        <v/>
      </c>
      <c r="E23" s="94" t="str">
        <f>IF(ISBLANK(VLOOKUP($A23,種目処理!$AR$2:$BM$51,16)),"",VLOOKUP($A23,種目処理!$AR$2:$BM$51,16))</f>
        <v/>
      </c>
      <c r="F23" s="94" t="str">
        <f>IF(ISBLANK(VLOOKUP($A23,種目処理!$AR$2:$BM$51,17)),"",VLOOKUP($A23,種目処理!$AR$2:$BM$51,17))</f>
        <v/>
      </c>
      <c r="G23" s="98" t="str">
        <f>IF(ISBLANK(VLOOKUP($A23,種目処理!$AR$2:$BM$51,18)),"",VLOOKUP($A23,種目処理!$AR$2:$BM$51,18))</f>
        <v/>
      </c>
      <c r="H23" s="99" t="str">
        <f>IF(ISBLANK(VLOOKUP($A23,種目処理!$AR$2:$BM$51,19)),"",VLOOKUP($A23,種目処理!$AR$2:$BM$51,19))</f>
        <v/>
      </c>
      <c r="I23" s="102" t="str">
        <f>IF(ISBLANK(VLOOKUP($A23,種目処理!$AR$2:$BM$51,20)),"",VLOOKUP($A23,種目処理!$AR$2:$BM$51,20))</f>
        <v/>
      </c>
      <c r="J23" s="101" t="str">
        <f>IF(ISBLANK(VLOOKUP($A23,種目処理!$AR$2:$BM$51,21)),"",VLOOKUP($A23,種目処理!$AR$2:$BM$51,21))</f>
        <v/>
      </c>
      <c r="K23" s="111" t="str">
        <f>IF(ISBLANK(VLOOKUP($A23,種目処理!$AR$2:$BM$51,22)),"",VLOOKUP($A23,種目処理!$AR$2:$BM$51,22))</f>
        <v/>
      </c>
      <c r="L23" s="7"/>
      <c r="M23" s="1"/>
      <c r="N23" s="1"/>
      <c r="O23" s="3"/>
      <c r="P23" s="38"/>
      <c r="Q23" s="39"/>
      <c r="R23" s="39"/>
      <c r="S23" s="39"/>
      <c r="T23" s="40"/>
      <c r="U23" s="3"/>
      <c r="V23" s="3"/>
      <c r="W23" s="3"/>
      <c r="X23" s="3"/>
      <c r="Y23" s="3"/>
      <c r="Z23" s="3"/>
      <c r="AA23" s="3"/>
      <c r="AB23" s="1"/>
      <c r="AC23" s="1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customFormat="1" ht="24" customHeight="1" x14ac:dyDescent="0.15">
      <c r="A24" s="23">
        <v>20</v>
      </c>
      <c r="B24" s="94" t="str">
        <f>IF(ISBLANK(VLOOKUP($A24,種目処理!$AR$2:$BM$51,13)),"",VLOOKUP($A24,種目処理!$AR$2:$BM$51,13))</f>
        <v/>
      </c>
      <c r="C24" s="94" t="str">
        <f>IF(ISBLANK(VLOOKUP($A24,種目処理!$AR$2:$BM$51,14)),"",VLOOKUP($A24,種目処理!$AR$2:$BM$51,14))</f>
        <v/>
      </c>
      <c r="D24" s="94" t="str">
        <f>IF(ISBLANK(VLOOKUP($A24,種目処理!$AR$2:$BM$51,15)),"",VLOOKUP($A24,種目処理!$AR$2:$BM$51,15))</f>
        <v/>
      </c>
      <c r="E24" s="94" t="str">
        <f>IF(ISBLANK(VLOOKUP($A24,種目処理!$AR$2:$BM$51,16)),"",VLOOKUP($A24,種目処理!$AR$2:$BM$51,16))</f>
        <v/>
      </c>
      <c r="F24" s="94" t="str">
        <f>IF(ISBLANK(VLOOKUP($A24,種目処理!$AR$2:$BM$51,17)),"",VLOOKUP($A24,種目処理!$AR$2:$BM$51,17))</f>
        <v/>
      </c>
      <c r="G24" s="98" t="str">
        <f>IF(ISBLANK(VLOOKUP($A24,種目処理!$AR$2:$BM$51,18)),"",VLOOKUP($A24,種目処理!$AR$2:$BM$51,18))</f>
        <v/>
      </c>
      <c r="H24" s="99" t="str">
        <f>IF(ISBLANK(VLOOKUP($A24,種目処理!$AR$2:$BM$51,19)),"",VLOOKUP($A24,種目処理!$AR$2:$BM$51,19))</f>
        <v/>
      </c>
      <c r="I24" s="102" t="str">
        <f>IF(ISBLANK(VLOOKUP($A24,種目処理!$AR$2:$BM$51,20)),"",VLOOKUP($A24,種目処理!$AR$2:$BM$51,20))</f>
        <v/>
      </c>
      <c r="J24" s="101" t="str">
        <f>IF(ISBLANK(VLOOKUP($A24,種目処理!$AR$2:$BM$51,21)),"",VLOOKUP($A24,種目処理!$AR$2:$BM$51,21))</f>
        <v/>
      </c>
      <c r="K24" s="111" t="str">
        <f>IF(ISBLANK(VLOOKUP($A24,種目処理!$AR$2:$BM$51,22)),"",VLOOKUP($A24,種目処理!$AR$2:$BM$51,22))</f>
        <v/>
      </c>
      <c r="L24" s="7"/>
      <c r="M24" s="1"/>
      <c r="N24" s="1"/>
      <c r="O24" s="3"/>
      <c r="P24" s="38"/>
      <c r="Q24" s="39"/>
      <c r="R24" s="39"/>
      <c r="S24" s="39"/>
      <c r="T24" s="40"/>
      <c r="U24" s="3"/>
      <c r="V24" s="3"/>
      <c r="W24" s="3"/>
      <c r="X24" s="3"/>
      <c r="Y24" s="3"/>
      <c r="Z24" s="3"/>
      <c r="AA24" s="3"/>
      <c r="AB24" s="1"/>
      <c r="AC24" s="1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customFormat="1" ht="24" customHeight="1" x14ac:dyDescent="0.15">
      <c r="A25" s="23">
        <v>21</v>
      </c>
      <c r="B25" s="94" t="str">
        <f>IF(ISBLANK(VLOOKUP($A25,種目処理!$AR$2:$BM$51,13)),"",VLOOKUP($A25,種目処理!$AR$2:$BM$51,13))</f>
        <v/>
      </c>
      <c r="C25" s="94" t="str">
        <f>IF(ISBLANK(VLOOKUP($A25,種目処理!$AR$2:$BM$51,14)),"",VLOOKUP($A25,種目処理!$AR$2:$BM$51,14))</f>
        <v/>
      </c>
      <c r="D25" s="94" t="str">
        <f>IF(ISBLANK(VLOOKUP($A25,種目処理!$AR$2:$BM$51,15)),"",VLOOKUP($A25,種目処理!$AR$2:$BM$51,15))</f>
        <v/>
      </c>
      <c r="E25" s="94" t="str">
        <f>IF(ISBLANK(VLOOKUP($A25,種目処理!$AR$2:$BM$51,16)),"",VLOOKUP($A25,種目処理!$AR$2:$BM$51,16))</f>
        <v/>
      </c>
      <c r="F25" s="94" t="str">
        <f>IF(ISBLANK(VLOOKUP($A25,種目処理!$AR$2:$BM$51,17)),"",VLOOKUP($A25,種目処理!$AR$2:$BM$51,17))</f>
        <v/>
      </c>
      <c r="G25" s="98" t="str">
        <f>IF(ISBLANK(VLOOKUP($A25,種目処理!$AR$2:$BM$51,18)),"",VLOOKUP($A25,種目処理!$AR$2:$BM$51,18))</f>
        <v/>
      </c>
      <c r="H25" s="99" t="str">
        <f>IF(ISBLANK(VLOOKUP($A25,種目処理!$AR$2:$BM$51,19)),"",VLOOKUP($A25,種目処理!$AR$2:$BM$51,19))</f>
        <v/>
      </c>
      <c r="I25" s="102" t="str">
        <f>IF(ISBLANK(VLOOKUP($A25,種目処理!$AR$2:$BM$51,20)),"",VLOOKUP($A25,種目処理!$AR$2:$BM$51,20))</f>
        <v/>
      </c>
      <c r="J25" s="101" t="str">
        <f>IF(ISBLANK(VLOOKUP($A25,種目処理!$AR$2:$BM$51,21)),"",VLOOKUP($A25,種目処理!$AR$2:$BM$51,21))</f>
        <v/>
      </c>
      <c r="K25" s="111" t="str">
        <f>IF(ISBLANK(VLOOKUP($A25,種目処理!$AR$2:$BM$51,22)),"",VLOOKUP($A25,種目処理!$AR$2:$BM$51,22))</f>
        <v/>
      </c>
      <c r="L25" s="7"/>
      <c r="M25" s="1"/>
      <c r="N25" s="1"/>
      <c r="O25" s="3"/>
      <c r="P25" s="38"/>
      <c r="Q25" s="39"/>
      <c r="R25" s="39"/>
      <c r="S25" s="39"/>
      <c r="T25" s="40"/>
      <c r="U25" s="3"/>
      <c r="V25" s="3"/>
      <c r="W25" s="3"/>
      <c r="X25" s="3"/>
      <c r="Y25" s="3"/>
      <c r="Z25" s="3"/>
      <c r="AA25" s="3"/>
      <c r="AB25" s="1"/>
      <c r="AC25" s="1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customFormat="1" ht="24" customHeight="1" x14ac:dyDescent="0.15">
      <c r="A26" s="23">
        <v>22</v>
      </c>
      <c r="B26" s="94" t="str">
        <f>IF(ISBLANK(VLOOKUP($A26,種目処理!$AR$2:$BM$51,13)),"",VLOOKUP($A26,種目処理!$AR$2:$BM$51,13))</f>
        <v/>
      </c>
      <c r="C26" s="94" t="str">
        <f>IF(ISBLANK(VLOOKUP($A26,種目処理!$AR$2:$BM$51,14)),"",VLOOKUP($A26,種目処理!$AR$2:$BM$51,14))</f>
        <v/>
      </c>
      <c r="D26" s="94" t="str">
        <f>IF(ISBLANK(VLOOKUP($A26,種目処理!$AR$2:$BM$51,15)),"",VLOOKUP($A26,種目処理!$AR$2:$BM$51,15))</f>
        <v/>
      </c>
      <c r="E26" s="94" t="str">
        <f>IF(ISBLANK(VLOOKUP($A26,種目処理!$AR$2:$BM$51,16)),"",VLOOKUP($A26,種目処理!$AR$2:$BM$51,16))</f>
        <v/>
      </c>
      <c r="F26" s="94" t="str">
        <f>IF(ISBLANK(VLOOKUP($A26,種目処理!$AR$2:$BM$51,17)),"",VLOOKUP($A26,種目処理!$AR$2:$BM$51,17))</f>
        <v/>
      </c>
      <c r="G26" s="98" t="str">
        <f>IF(ISBLANK(VLOOKUP($A26,種目処理!$AR$2:$BM$51,18)),"",VLOOKUP($A26,種目処理!$AR$2:$BM$51,18))</f>
        <v/>
      </c>
      <c r="H26" s="99" t="str">
        <f>IF(ISBLANK(VLOOKUP($A26,種目処理!$AR$2:$BM$51,19)),"",VLOOKUP($A26,種目処理!$AR$2:$BM$51,19))</f>
        <v/>
      </c>
      <c r="I26" s="102" t="str">
        <f>IF(ISBLANK(VLOOKUP($A26,種目処理!$AR$2:$BM$51,20)),"",VLOOKUP($A26,種目処理!$AR$2:$BM$51,20))</f>
        <v/>
      </c>
      <c r="J26" s="101" t="str">
        <f>IF(ISBLANK(VLOOKUP($A26,種目処理!$AR$2:$BM$51,21)),"",VLOOKUP($A26,種目処理!$AR$2:$BM$51,21))</f>
        <v/>
      </c>
      <c r="K26" s="111" t="str">
        <f>IF(ISBLANK(VLOOKUP($A26,種目処理!$AR$2:$BM$51,22)),"",VLOOKUP($A26,種目処理!$AR$2:$BM$51,22))</f>
        <v/>
      </c>
      <c r="L26" s="7"/>
      <c r="M26" s="1"/>
      <c r="N26" s="1"/>
      <c r="O26" s="3"/>
      <c r="P26" s="38"/>
      <c r="Q26" s="39"/>
      <c r="R26" s="39"/>
      <c r="S26" s="39"/>
      <c r="T26" s="40"/>
      <c r="U26" s="3"/>
      <c r="V26" s="3"/>
      <c r="W26" s="3"/>
      <c r="X26" s="3"/>
      <c r="Y26" s="3"/>
      <c r="Z26" s="3"/>
      <c r="AA26" s="3"/>
      <c r="AB26" s="1"/>
      <c r="AC26" s="1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customFormat="1" ht="24" customHeight="1" x14ac:dyDescent="0.15">
      <c r="A27" s="23">
        <v>23</v>
      </c>
      <c r="B27" s="94" t="str">
        <f>IF(ISBLANK(VLOOKUP($A27,種目処理!$AR$2:$BM$51,13)),"",VLOOKUP($A27,種目処理!$AR$2:$BM$51,13))</f>
        <v/>
      </c>
      <c r="C27" s="94" t="str">
        <f>IF(ISBLANK(VLOOKUP($A27,種目処理!$AR$2:$BM$51,14)),"",VLOOKUP($A27,種目処理!$AR$2:$BM$51,14))</f>
        <v/>
      </c>
      <c r="D27" s="94" t="str">
        <f>IF(ISBLANK(VLOOKUP($A27,種目処理!$AR$2:$BM$51,15)),"",VLOOKUP($A27,種目処理!$AR$2:$BM$51,15))</f>
        <v/>
      </c>
      <c r="E27" s="94" t="str">
        <f>IF(ISBLANK(VLOOKUP($A27,種目処理!$AR$2:$BM$51,16)),"",VLOOKUP($A27,種目処理!$AR$2:$BM$51,16))</f>
        <v/>
      </c>
      <c r="F27" s="94" t="str">
        <f>IF(ISBLANK(VLOOKUP($A27,種目処理!$AR$2:$BM$51,17)),"",VLOOKUP($A27,種目処理!$AR$2:$BM$51,17))</f>
        <v/>
      </c>
      <c r="G27" s="98" t="str">
        <f>IF(ISBLANK(VLOOKUP($A27,種目処理!$AR$2:$BM$51,18)),"",VLOOKUP($A27,種目処理!$AR$2:$BM$51,18))</f>
        <v/>
      </c>
      <c r="H27" s="99" t="str">
        <f>IF(ISBLANK(VLOOKUP($A27,種目処理!$AR$2:$BM$51,19)),"",VLOOKUP($A27,種目処理!$AR$2:$BM$51,19))</f>
        <v/>
      </c>
      <c r="I27" s="102" t="str">
        <f>IF(ISBLANK(VLOOKUP($A27,種目処理!$AR$2:$BM$51,20)),"",VLOOKUP($A27,種目処理!$AR$2:$BM$51,20))</f>
        <v/>
      </c>
      <c r="J27" s="101" t="str">
        <f>IF(ISBLANK(VLOOKUP($A27,種目処理!$AR$2:$BM$51,21)),"",VLOOKUP($A27,種目処理!$AR$2:$BM$51,21))</f>
        <v/>
      </c>
      <c r="K27" s="111" t="str">
        <f>IF(ISBLANK(VLOOKUP($A27,種目処理!$AR$2:$BM$51,22)),"",VLOOKUP($A27,種目処理!$AR$2:$BM$51,22))</f>
        <v/>
      </c>
      <c r="L27" s="7"/>
      <c r="M27" s="1"/>
      <c r="N27" s="1"/>
      <c r="O27" s="3"/>
      <c r="P27" s="38"/>
      <c r="Q27" s="39"/>
      <c r="R27" s="39"/>
      <c r="S27" s="39"/>
      <c r="T27" s="40"/>
      <c r="U27" s="3"/>
      <c r="V27" s="3"/>
      <c r="W27" s="3"/>
      <c r="X27" s="3"/>
      <c r="Y27" s="3"/>
      <c r="Z27" s="3"/>
      <c r="AA27" s="3"/>
      <c r="AB27" s="1"/>
      <c r="AC27" s="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customFormat="1" ht="24" customHeight="1" x14ac:dyDescent="0.15">
      <c r="A28" s="23">
        <v>24</v>
      </c>
      <c r="B28" s="94" t="str">
        <f>IF(ISBLANK(VLOOKUP($A28,種目処理!$AR$2:$BM$51,13)),"",VLOOKUP($A28,種目処理!$AR$2:$BM$51,13))</f>
        <v/>
      </c>
      <c r="C28" s="94" t="str">
        <f>IF(ISBLANK(VLOOKUP($A28,種目処理!$AR$2:$BM$51,14)),"",VLOOKUP($A28,種目処理!$AR$2:$BM$51,14))</f>
        <v/>
      </c>
      <c r="D28" s="94" t="str">
        <f>IF(ISBLANK(VLOOKUP($A28,種目処理!$AR$2:$BM$51,15)),"",VLOOKUP($A28,種目処理!$AR$2:$BM$51,15))</f>
        <v/>
      </c>
      <c r="E28" s="94" t="str">
        <f>IF(ISBLANK(VLOOKUP($A28,種目処理!$AR$2:$BM$51,16)),"",VLOOKUP($A28,種目処理!$AR$2:$BM$51,16))</f>
        <v/>
      </c>
      <c r="F28" s="94" t="str">
        <f>IF(ISBLANK(VLOOKUP($A28,種目処理!$AR$2:$BM$51,17)),"",VLOOKUP($A28,種目処理!$AR$2:$BM$51,17))</f>
        <v/>
      </c>
      <c r="G28" s="98" t="str">
        <f>IF(ISBLANK(VLOOKUP($A28,種目処理!$AR$2:$BM$51,18)),"",VLOOKUP($A28,種目処理!$AR$2:$BM$51,18))</f>
        <v/>
      </c>
      <c r="H28" s="99" t="str">
        <f>IF(ISBLANK(VLOOKUP($A28,種目処理!$AR$2:$BM$51,19)),"",VLOOKUP($A28,種目処理!$AR$2:$BM$51,19))</f>
        <v/>
      </c>
      <c r="I28" s="102" t="str">
        <f>IF(ISBLANK(VLOOKUP($A28,種目処理!$AR$2:$BM$51,20)),"",VLOOKUP($A28,種目処理!$AR$2:$BM$51,20))</f>
        <v/>
      </c>
      <c r="J28" s="101" t="str">
        <f>IF(ISBLANK(VLOOKUP($A28,種目処理!$AR$2:$BM$51,21)),"",VLOOKUP($A28,種目処理!$AR$2:$BM$51,21))</f>
        <v/>
      </c>
      <c r="K28" s="111" t="str">
        <f>IF(ISBLANK(VLOOKUP($A28,種目処理!$AR$2:$BM$51,22)),"",VLOOKUP($A28,種目処理!$AR$2:$BM$51,22))</f>
        <v/>
      </c>
      <c r="L28" s="7"/>
      <c r="M28" s="1"/>
      <c r="N28" s="1"/>
      <c r="O28" s="3"/>
      <c r="P28" s="38"/>
      <c r="Q28" s="39"/>
      <c r="R28" s="39"/>
      <c r="S28" s="39"/>
      <c r="T28" s="40"/>
      <c r="U28" s="3"/>
      <c r="V28" s="3"/>
      <c r="W28" s="3"/>
      <c r="X28" s="3"/>
      <c r="Y28" s="3"/>
      <c r="Z28" s="3"/>
      <c r="AA28" s="3"/>
      <c r="AB28" s="1"/>
      <c r="AC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customFormat="1" ht="24" customHeight="1" x14ac:dyDescent="0.15">
      <c r="A29" s="23">
        <v>25</v>
      </c>
      <c r="B29" s="94" t="str">
        <f>IF(ISBLANK(VLOOKUP($A29,種目処理!$AR$2:$BM$51,13)),"",VLOOKUP($A29,種目処理!$AR$2:$BM$51,13))</f>
        <v/>
      </c>
      <c r="C29" s="94" t="str">
        <f>IF(ISBLANK(VLOOKUP($A29,種目処理!$AR$2:$BM$51,14)),"",VLOOKUP($A29,種目処理!$AR$2:$BM$51,14))</f>
        <v/>
      </c>
      <c r="D29" s="94" t="str">
        <f>IF(ISBLANK(VLOOKUP($A29,種目処理!$AR$2:$BM$51,15)),"",VLOOKUP($A29,種目処理!$AR$2:$BM$51,15))</f>
        <v/>
      </c>
      <c r="E29" s="94" t="str">
        <f>IF(ISBLANK(VLOOKUP($A29,種目処理!$AR$2:$BM$51,16)),"",VLOOKUP($A29,種目処理!$AR$2:$BM$51,16))</f>
        <v/>
      </c>
      <c r="F29" s="94" t="str">
        <f>IF(ISBLANK(VLOOKUP($A29,種目処理!$AR$2:$BM$51,17)),"",VLOOKUP($A29,種目処理!$AR$2:$BM$51,17))</f>
        <v/>
      </c>
      <c r="G29" s="98" t="str">
        <f>IF(ISBLANK(VLOOKUP($A29,種目処理!$AR$2:$BM$51,18)),"",VLOOKUP($A29,種目処理!$AR$2:$BM$51,18))</f>
        <v/>
      </c>
      <c r="H29" s="99" t="str">
        <f>IF(ISBLANK(VLOOKUP($A29,種目処理!$AR$2:$BM$51,19)),"",VLOOKUP($A29,種目処理!$AR$2:$BM$51,19))</f>
        <v/>
      </c>
      <c r="I29" s="102" t="str">
        <f>IF(ISBLANK(VLOOKUP($A29,種目処理!$AR$2:$BM$51,20)),"",VLOOKUP($A29,種目処理!$AR$2:$BM$51,20))</f>
        <v/>
      </c>
      <c r="J29" s="101" t="str">
        <f>IF(ISBLANK(VLOOKUP($A29,種目処理!$AR$2:$BM$51,21)),"",VLOOKUP($A29,種目処理!$AR$2:$BM$51,21))</f>
        <v/>
      </c>
      <c r="K29" s="111" t="str">
        <f>IF(ISBLANK(VLOOKUP($A29,種目処理!$AR$2:$BM$51,22)),"",VLOOKUP($A29,種目処理!$AR$2:$BM$51,22))</f>
        <v/>
      </c>
      <c r="L29" s="7"/>
      <c r="M29" s="1"/>
      <c r="N29" s="1"/>
      <c r="O29" s="3"/>
      <c r="P29" s="38"/>
      <c r="Q29" s="39"/>
      <c r="R29" s="39"/>
      <c r="S29" s="39"/>
      <c r="T29" s="40"/>
      <c r="U29" s="3"/>
      <c r="V29" s="3"/>
      <c r="W29" s="3"/>
      <c r="X29" s="3"/>
      <c r="Y29" s="3"/>
      <c r="Z29" s="3"/>
      <c r="AA29" s="3"/>
      <c r="AB29" s="1"/>
      <c r="AC29" s="1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customFormat="1" ht="24" customHeight="1" x14ac:dyDescent="0.15">
      <c r="A30" s="23">
        <v>26</v>
      </c>
      <c r="B30" s="94" t="str">
        <f>IF(ISBLANK(VLOOKUP($A30,種目処理!$AR$2:$BM$51,13)),"",VLOOKUP($A30,種目処理!$AR$2:$BM$51,13))</f>
        <v/>
      </c>
      <c r="C30" s="94" t="str">
        <f>IF(ISBLANK(VLOOKUP($A30,種目処理!$AR$2:$BM$51,14)),"",VLOOKUP($A30,種目処理!$AR$2:$BM$51,14))</f>
        <v/>
      </c>
      <c r="D30" s="94" t="str">
        <f>IF(ISBLANK(VLOOKUP($A30,種目処理!$AR$2:$BM$51,15)),"",VLOOKUP($A30,種目処理!$AR$2:$BM$51,15))</f>
        <v/>
      </c>
      <c r="E30" s="94" t="str">
        <f>IF(ISBLANK(VLOOKUP($A30,種目処理!$AR$2:$BM$51,16)),"",VLOOKUP($A30,種目処理!$AR$2:$BM$51,16))</f>
        <v/>
      </c>
      <c r="F30" s="94" t="str">
        <f>IF(ISBLANK(VLOOKUP($A30,種目処理!$AR$2:$BM$51,17)),"",VLOOKUP($A30,種目処理!$AR$2:$BM$51,17))</f>
        <v/>
      </c>
      <c r="G30" s="98" t="str">
        <f>IF(ISBLANK(VLOOKUP($A30,種目処理!$AR$2:$BM$51,18)),"",VLOOKUP($A30,種目処理!$AR$2:$BM$51,18))</f>
        <v/>
      </c>
      <c r="H30" s="99" t="str">
        <f>IF(ISBLANK(VLOOKUP($A30,種目処理!$AR$2:$BM$51,19)),"",VLOOKUP($A30,種目処理!$AR$2:$BM$51,19))</f>
        <v/>
      </c>
      <c r="I30" s="102" t="str">
        <f>IF(ISBLANK(VLOOKUP($A30,種目処理!$AR$2:$BM$51,20)),"",VLOOKUP($A30,種目処理!$AR$2:$BM$51,20))</f>
        <v/>
      </c>
      <c r="J30" s="101" t="str">
        <f>IF(ISBLANK(VLOOKUP($A30,種目処理!$AR$2:$BM$51,21)),"",VLOOKUP($A30,種目処理!$AR$2:$BM$51,21))</f>
        <v/>
      </c>
      <c r="K30" s="111" t="str">
        <f>IF(ISBLANK(VLOOKUP($A30,種目処理!$AR$2:$BM$51,22)),"",VLOOKUP($A30,種目処理!$AR$2:$BM$51,22))</f>
        <v/>
      </c>
      <c r="L30" s="7"/>
      <c r="M30" s="1"/>
      <c r="N30" s="1"/>
      <c r="O30" s="3"/>
      <c r="P30" s="38"/>
      <c r="Q30" s="39"/>
      <c r="R30" s="39"/>
      <c r="S30" s="39"/>
      <c r="T30" s="40"/>
      <c r="U30" s="3"/>
      <c r="V30" s="3"/>
      <c r="W30" s="3"/>
      <c r="X30" s="3"/>
      <c r="Y30" s="3"/>
      <c r="Z30" s="3"/>
      <c r="AA30" s="3"/>
      <c r="AB30" s="1"/>
      <c r="AC30" s="1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customFormat="1" ht="24" customHeight="1" x14ac:dyDescent="0.15">
      <c r="A31" s="23">
        <v>27</v>
      </c>
      <c r="B31" s="94" t="str">
        <f>IF(ISBLANK(VLOOKUP($A31,種目処理!$AR$2:$BM$51,13)),"",VLOOKUP($A31,種目処理!$AR$2:$BM$51,13))</f>
        <v/>
      </c>
      <c r="C31" s="94" t="str">
        <f>IF(ISBLANK(VLOOKUP($A31,種目処理!$AR$2:$BM$51,14)),"",VLOOKUP($A31,種目処理!$AR$2:$BM$51,14))</f>
        <v/>
      </c>
      <c r="D31" s="94" t="str">
        <f>IF(ISBLANK(VLOOKUP($A31,種目処理!$AR$2:$BM$51,15)),"",VLOOKUP($A31,種目処理!$AR$2:$BM$51,15))</f>
        <v/>
      </c>
      <c r="E31" s="94" t="str">
        <f>IF(ISBLANK(VLOOKUP($A31,種目処理!$AR$2:$BM$51,16)),"",VLOOKUP($A31,種目処理!$AR$2:$BM$51,16))</f>
        <v/>
      </c>
      <c r="F31" s="94" t="str">
        <f>IF(ISBLANK(VLOOKUP($A31,種目処理!$AR$2:$BM$51,17)),"",VLOOKUP($A31,種目処理!$AR$2:$BM$51,17))</f>
        <v/>
      </c>
      <c r="G31" s="98" t="str">
        <f>IF(ISBLANK(VLOOKUP($A31,種目処理!$AR$2:$BM$51,18)),"",VLOOKUP($A31,種目処理!$AR$2:$BM$51,18))</f>
        <v/>
      </c>
      <c r="H31" s="99" t="str">
        <f>IF(ISBLANK(VLOOKUP($A31,種目処理!$AR$2:$BM$51,19)),"",VLOOKUP($A31,種目処理!$AR$2:$BM$51,19))</f>
        <v/>
      </c>
      <c r="I31" s="100" t="str">
        <f>IF(ISBLANK(VLOOKUP($A31,種目処理!$AR$2:$BM$51,20)),"",VLOOKUP($A31,種目処理!$AR$2:$BM$51,20))</f>
        <v/>
      </c>
      <c r="J31" s="101" t="str">
        <f>IF(ISBLANK(VLOOKUP($A31,種目処理!$AR$2:$BM$51,21)),"",VLOOKUP($A31,種目処理!$AR$2:$BM$51,21))</f>
        <v/>
      </c>
      <c r="K31" s="111" t="str">
        <f>IF(ISBLANK(VLOOKUP($A31,種目処理!$AR$2:$BM$51,22)),"",VLOOKUP($A31,種目処理!$AR$2:$BM$51,22))</f>
        <v/>
      </c>
      <c r="L31" s="7"/>
      <c r="M31" s="1"/>
      <c r="N31" s="1"/>
      <c r="O31" s="3"/>
      <c r="P31" s="38"/>
      <c r="Q31" s="39"/>
      <c r="R31" s="39"/>
      <c r="S31" s="39"/>
      <c r="T31" s="40"/>
      <c r="U31" s="3"/>
      <c r="V31" s="3"/>
      <c r="W31" s="3"/>
      <c r="X31" s="3"/>
      <c r="Y31" s="3"/>
      <c r="Z31" s="3"/>
      <c r="AA31" s="3"/>
      <c r="AB31" s="1"/>
      <c r="AC31" s="1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customFormat="1" ht="24" customHeight="1" x14ac:dyDescent="0.15">
      <c r="A32" s="23">
        <v>28</v>
      </c>
      <c r="B32" s="94" t="str">
        <f>IF(ISBLANK(VLOOKUP($A32,種目処理!$AR$2:$BM$51,13)),"",VLOOKUP($A32,種目処理!$AR$2:$BM$51,13))</f>
        <v/>
      </c>
      <c r="C32" s="94" t="str">
        <f>IF(ISBLANK(VLOOKUP($A32,種目処理!$AR$2:$BM$51,14)),"",VLOOKUP($A32,種目処理!$AR$2:$BM$51,14))</f>
        <v/>
      </c>
      <c r="D32" s="94" t="str">
        <f>IF(ISBLANK(VLOOKUP($A32,種目処理!$AR$2:$BM$51,15)),"",VLOOKUP($A32,種目処理!$AR$2:$BM$51,15))</f>
        <v/>
      </c>
      <c r="E32" s="94" t="str">
        <f>IF(ISBLANK(VLOOKUP($A32,種目処理!$AR$2:$BM$51,16)),"",VLOOKUP($A32,種目処理!$AR$2:$BM$51,16))</f>
        <v/>
      </c>
      <c r="F32" s="94" t="str">
        <f>IF(ISBLANK(VLOOKUP($A32,種目処理!$AR$2:$BM$51,17)),"",VLOOKUP($A32,種目処理!$AR$2:$BM$51,17))</f>
        <v/>
      </c>
      <c r="G32" s="98" t="str">
        <f>IF(ISBLANK(VLOOKUP($A32,種目処理!$AR$2:$BM$51,18)),"",VLOOKUP($A32,種目処理!$AR$2:$BM$51,18))</f>
        <v/>
      </c>
      <c r="H32" s="99" t="str">
        <f>IF(ISBLANK(VLOOKUP($A32,種目処理!$AR$2:$BM$51,19)),"",VLOOKUP($A32,種目処理!$AR$2:$BM$51,19))</f>
        <v/>
      </c>
      <c r="I32" s="102" t="str">
        <f>IF(ISBLANK(VLOOKUP($A32,種目処理!$AR$2:$BM$51,20)),"",VLOOKUP($A32,種目処理!$AR$2:$BM$51,20))</f>
        <v/>
      </c>
      <c r="J32" s="101" t="str">
        <f>IF(ISBLANK(VLOOKUP($A32,種目処理!$AR$2:$BM$51,21)),"",VLOOKUP($A32,種目処理!$AR$2:$BM$51,21))</f>
        <v/>
      </c>
      <c r="K32" s="111" t="str">
        <f>IF(ISBLANK(VLOOKUP($A32,種目処理!$AR$2:$BM$51,22)),"",VLOOKUP($A32,種目処理!$AR$2:$BM$51,22))</f>
        <v/>
      </c>
      <c r="L32" s="7"/>
      <c r="M32" s="1"/>
      <c r="N32" s="1"/>
      <c r="O32" s="3"/>
      <c r="P32" s="38"/>
      <c r="Q32" s="39"/>
      <c r="R32" s="39"/>
      <c r="S32" s="39"/>
      <c r="T32" s="40"/>
      <c r="U32" s="3"/>
      <c r="V32" s="3"/>
      <c r="W32" s="3"/>
      <c r="X32" s="3"/>
      <c r="Y32" s="3"/>
      <c r="Z32" s="3"/>
      <c r="AA32" s="3"/>
      <c r="AB32" s="1"/>
      <c r="AC32" s="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customFormat="1" ht="24" customHeight="1" x14ac:dyDescent="0.15">
      <c r="A33" s="23">
        <v>29</v>
      </c>
      <c r="B33" s="94" t="str">
        <f>IF(ISBLANK(VLOOKUP($A33,種目処理!$AR$2:$BM$51,13)),"",VLOOKUP($A33,種目処理!$AR$2:$BM$51,13))</f>
        <v/>
      </c>
      <c r="C33" s="94" t="str">
        <f>IF(ISBLANK(VLOOKUP($A33,種目処理!$AR$2:$BM$51,14)),"",VLOOKUP($A33,種目処理!$AR$2:$BM$51,14))</f>
        <v/>
      </c>
      <c r="D33" s="94" t="str">
        <f>IF(ISBLANK(VLOOKUP($A33,種目処理!$AR$2:$BM$51,15)),"",VLOOKUP($A33,種目処理!$AR$2:$BM$51,15))</f>
        <v/>
      </c>
      <c r="E33" s="94" t="str">
        <f>IF(ISBLANK(VLOOKUP($A33,種目処理!$AR$2:$BM$51,16)),"",VLOOKUP($A33,種目処理!$AR$2:$BM$51,16))</f>
        <v/>
      </c>
      <c r="F33" s="94" t="str">
        <f>IF(ISBLANK(VLOOKUP($A33,種目処理!$AR$2:$BM$51,17)),"",VLOOKUP($A33,種目処理!$AR$2:$BM$51,17))</f>
        <v/>
      </c>
      <c r="G33" s="98" t="str">
        <f>IF(ISBLANK(VLOOKUP($A33,種目処理!$AR$2:$BM$51,18)),"",VLOOKUP($A33,種目処理!$AR$2:$BM$51,18))</f>
        <v/>
      </c>
      <c r="H33" s="99" t="str">
        <f>IF(ISBLANK(VLOOKUP($A33,種目処理!$AR$2:$BM$51,19)),"",VLOOKUP($A33,種目処理!$AR$2:$BM$51,19))</f>
        <v/>
      </c>
      <c r="I33" s="102" t="str">
        <f>IF(ISBLANK(VLOOKUP($A33,種目処理!$AR$2:$BM$51,20)),"",VLOOKUP($A33,種目処理!$AR$2:$BM$51,20))</f>
        <v/>
      </c>
      <c r="J33" s="101" t="str">
        <f>IF(ISBLANK(VLOOKUP($A33,種目処理!$AR$2:$BM$51,21)),"",VLOOKUP($A33,種目処理!$AR$2:$BM$51,21))</f>
        <v/>
      </c>
      <c r="K33" s="111" t="str">
        <f>IF(ISBLANK(VLOOKUP($A33,種目処理!$AR$2:$BM$51,22)),"",VLOOKUP($A33,種目処理!$AR$2:$BM$51,22))</f>
        <v/>
      </c>
      <c r="L33" s="7"/>
      <c r="M33" s="1"/>
      <c r="N33" s="1"/>
      <c r="O33" s="3"/>
      <c r="P33" s="38"/>
      <c r="Q33" s="39"/>
      <c r="R33" s="39"/>
      <c r="S33" s="39"/>
      <c r="T33" s="40"/>
      <c r="U33" s="3"/>
      <c r="V33" s="3"/>
      <c r="W33" s="3"/>
      <c r="X33" s="3"/>
      <c r="Y33" s="3"/>
      <c r="Z33" s="3"/>
      <c r="AA33" s="3"/>
      <c r="AB33" s="1"/>
      <c r="AC33" s="1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customFormat="1" ht="24" customHeight="1" x14ac:dyDescent="0.15">
      <c r="A34" s="23">
        <v>30</v>
      </c>
      <c r="B34" s="94" t="str">
        <f>IF(ISBLANK(VLOOKUP($A34,種目処理!$AR$2:$BM$51,13)),"",VLOOKUP($A34,種目処理!$AR$2:$BM$51,13))</f>
        <v/>
      </c>
      <c r="C34" s="94" t="str">
        <f>IF(ISBLANK(VLOOKUP($A34,種目処理!$AR$2:$BM$51,14)),"",VLOOKUP($A34,種目処理!$AR$2:$BM$51,14))</f>
        <v/>
      </c>
      <c r="D34" s="94" t="str">
        <f>IF(ISBLANK(VLOOKUP($A34,種目処理!$AR$2:$BM$51,15)),"",VLOOKUP($A34,種目処理!$AR$2:$BM$51,15))</f>
        <v/>
      </c>
      <c r="E34" s="94" t="str">
        <f>IF(ISBLANK(VLOOKUP($A34,種目処理!$AR$2:$BM$51,16)),"",VLOOKUP($A34,種目処理!$AR$2:$BM$51,16))</f>
        <v/>
      </c>
      <c r="F34" s="94" t="str">
        <f>IF(ISBLANK(VLOOKUP($A34,種目処理!$AR$2:$BM$51,17)),"",VLOOKUP($A34,種目処理!$AR$2:$BM$51,17))</f>
        <v/>
      </c>
      <c r="G34" s="98" t="str">
        <f>IF(ISBLANK(VLOOKUP($A34,種目処理!$AR$2:$BM$51,18)),"",VLOOKUP($A34,種目処理!$AR$2:$BM$51,18))</f>
        <v/>
      </c>
      <c r="H34" s="99" t="str">
        <f>IF(ISBLANK(VLOOKUP($A34,種目処理!$AR$2:$BM$51,19)),"",VLOOKUP($A34,種目処理!$AR$2:$BM$51,19))</f>
        <v/>
      </c>
      <c r="I34" s="102" t="str">
        <f>IF(ISBLANK(VLOOKUP($A34,種目処理!$AR$2:$BM$51,20)),"",VLOOKUP($A34,種目処理!$AR$2:$BM$51,20))</f>
        <v/>
      </c>
      <c r="J34" s="101" t="str">
        <f>IF(ISBLANK(VLOOKUP($A34,種目処理!$AR$2:$BM$51,21)),"",VLOOKUP($A34,種目処理!$AR$2:$BM$51,21))</f>
        <v/>
      </c>
      <c r="K34" s="111" t="str">
        <f>IF(ISBLANK(VLOOKUP($A34,種目処理!$AR$2:$BM$51,22)),"",VLOOKUP($A34,種目処理!$AR$2:$BM$51,22))</f>
        <v/>
      </c>
      <c r="L34" s="7"/>
      <c r="M34" s="1"/>
      <c r="N34" s="1"/>
      <c r="O34" s="3"/>
      <c r="P34" s="38"/>
      <c r="Q34" s="39"/>
      <c r="R34" s="39"/>
      <c r="S34" s="39"/>
      <c r="T34" s="40"/>
      <c r="U34" s="3"/>
      <c r="V34" s="3"/>
      <c r="W34" s="3"/>
      <c r="X34" s="3"/>
      <c r="Y34" s="3"/>
      <c r="Z34" s="3"/>
      <c r="AA34" s="3"/>
      <c r="AB34" s="1"/>
      <c r="AC34" s="1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customFormat="1" ht="24" customHeight="1" x14ac:dyDescent="0.15">
      <c r="A35" s="23">
        <v>31</v>
      </c>
      <c r="B35" s="94" t="str">
        <f>IF(ISBLANK(VLOOKUP($A35,種目処理!$AR$2:$BM$51,13)),"",VLOOKUP($A35,種目処理!$AR$2:$BM$51,13))</f>
        <v/>
      </c>
      <c r="C35" s="94" t="str">
        <f>IF(ISBLANK(VLOOKUP($A35,種目処理!$AR$2:$BM$51,14)),"",VLOOKUP($A35,種目処理!$AR$2:$BM$51,14))</f>
        <v/>
      </c>
      <c r="D35" s="94" t="str">
        <f>IF(ISBLANK(VLOOKUP($A35,種目処理!$AR$2:$BM$51,15)),"",VLOOKUP($A35,種目処理!$AR$2:$BM$51,15))</f>
        <v/>
      </c>
      <c r="E35" s="94" t="str">
        <f>IF(ISBLANK(VLOOKUP($A35,種目処理!$AR$2:$BM$51,16)),"",VLOOKUP($A35,種目処理!$AR$2:$BM$51,16))</f>
        <v/>
      </c>
      <c r="F35" s="94" t="str">
        <f>IF(ISBLANK(VLOOKUP($A35,種目処理!$AR$2:$BM$51,17)),"",VLOOKUP($A35,種目処理!$AR$2:$BM$51,17))</f>
        <v/>
      </c>
      <c r="G35" s="98" t="str">
        <f>IF(ISBLANK(VLOOKUP($A35,種目処理!$AR$2:$BM$51,18)),"",VLOOKUP($A35,種目処理!$AR$2:$BM$51,18))</f>
        <v/>
      </c>
      <c r="H35" s="99" t="str">
        <f>IF(ISBLANK(VLOOKUP($A35,種目処理!$AR$2:$BM$51,19)),"",VLOOKUP($A35,種目処理!$AR$2:$BM$51,19))</f>
        <v/>
      </c>
      <c r="I35" s="102" t="str">
        <f>IF(ISBLANK(VLOOKUP($A35,種目処理!$AR$2:$BM$51,20)),"",VLOOKUP($A35,種目処理!$AR$2:$BM$51,20))</f>
        <v/>
      </c>
      <c r="J35" s="101" t="str">
        <f>IF(ISBLANK(VLOOKUP($A35,種目処理!$AR$2:$BM$51,21)),"",VLOOKUP($A35,種目処理!$AR$2:$BM$51,21))</f>
        <v/>
      </c>
      <c r="K35" s="111" t="str">
        <f>IF(ISBLANK(VLOOKUP($A35,種目処理!$AR$2:$BM$51,22)),"",VLOOKUP($A35,種目処理!$AR$2:$BM$51,22))</f>
        <v/>
      </c>
      <c r="L35" s="7"/>
      <c r="M35" s="1"/>
      <c r="N35" s="1"/>
      <c r="O35" s="3"/>
      <c r="P35" s="38"/>
      <c r="Q35" s="39"/>
      <c r="R35" s="39"/>
      <c r="S35" s="39"/>
      <c r="T35" s="40"/>
      <c r="U35" s="3"/>
      <c r="V35" s="3"/>
      <c r="W35" s="3"/>
      <c r="X35" s="3"/>
      <c r="Y35" s="3"/>
      <c r="Z35" s="3"/>
      <c r="AA35" s="3"/>
      <c r="AB35" s="1"/>
      <c r="AC35" s="1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customFormat="1" ht="24" customHeight="1" x14ac:dyDescent="0.15">
      <c r="A36" s="23">
        <v>32</v>
      </c>
      <c r="B36" s="94" t="str">
        <f>IF(ISBLANK(VLOOKUP($A36,種目処理!$AR$2:$BM$51,13)),"",VLOOKUP($A36,種目処理!$AR$2:$BM$51,13))</f>
        <v/>
      </c>
      <c r="C36" s="94" t="str">
        <f>IF(ISBLANK(VLOOKUP($A36,種目処理!$AR$2:$BM$51,14)),"",VLOOKUP($A36,種目処理!$AR$2:$BM$51,14))</f>
        <v/>
      </c>
      <c r="D36" s="94" t="str">
        <f>IF(ISBLANK(VLOOKUP($A36,種目処理!$AR$2:$BM$51,15)),"",VLOOKUP($A36,種目処理!$AR$2:$BM$51,15))</f>
        <v/>
      </c>
      <c r="E36" s="94" t="str">
        <f>IF(ISBLANK(VLOOKUP($A36,種目処理!$AR$2:$BM$51,16)),"",VLOOKUP($A36,種目処理!$AR$2:$BM$51,16))</f>
        <v/>
      </c>
      <c r="F36" s="94" t="str">
        <f>IF(ISBLANK(VLOOKUP($A36,種目処理!$AR$2:$BM$51,17)),"",VLOOKUP($A36,種目処理!$AR$2:$BM$51,17))</f>
        <v/>
      </c>
      <c r="G36" s="98" t="str">
        <f>IF(ISBLANK(VLOOKUP($A36,種目処理!$AR$2:$BM$51,18)),"",VLOOKUP($A36,種目処理!$AR$2:$BM$51,18))</f>
        <v/>
      </c>
      <c r="H36" s="99" t="str">
        <f>IF(ISBLANK(VLOOKUP($A36,種目処理!$AR$2:$BM$51,19)),"",VLOOKUP($A36,種目処理!$AR$2:$BM$51,19))</f>
        <v/>
      </c>
      <c r="I36" s="102" t="str">
        <f>IF(ISBLANK(VLOOKUP($A36,種目処理!$AR$2:$BM$51,20)),"",VLOOKUP($A36,種目処理!$AR$2:$BM$51,20))</f>
        <v/>
      </c>
      <c r="J36" s="101" t="str">
        <f>IF(ISBLANK(VLOOKUP($A36,種目処理!$AR$2:$BM$51,21)),"",VLOOKUP($A36,種目処理!$AR$2:$BM$51,21))</f>
        <v/>
      </c>
      <c r="K36" s="111" t="str">
        <f>IF(ISBLANK(VLOOKUP($A36,種目処理!$AR$2:$BM$51,22)),"",VLOOKUP($A36,種目処理!$AR$2:$BM$51,22))</f>
        <v/>
      </c>
      <c r="L36" s="7"/>
      <c r="M36" s="1"/>
      <c r="N36" s="1"/>
      <c r="O36" s="3"/>
      <c r="P36" s="38"/>
      <c r="Q36" s="39"/>
      <c r="R36" s="39"/>
      <c r="S36" s="39"/>
      <c r="T36" s="40"/>
      <c r="U36" s="3"/>
      <c r="V36" s="3"/>
      <c r="W36" s="3"/>
      <c r="X36" s="3"/>
      <c r="Y36" s="3"/>
      <c r="Z36" s="3"/>
      <c r="AA36" s="3"/>
      <c r="AB36" s="1"/>
      <c r="AC36" s="1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customFormat="1" ht="24" customHeight="1" x14ac:dyDescent="0.15">
      <c r="A37" s="23">
        <v>33</v>
      </c>
      <c r="B37" s="94" t="str">
        <f>IF(ISBLANK(VLOOKUP($A37,種目処理!$AR$2:$BM$51,13)),"",VLOOKUP($A37,種目処理!$AR$2:$BM$51,13))</f>
        <v/>
      </c>
      <c r="C37" s="94" t="str">
        <f>IF(ISBLANK(VLOOKUP($A37,種目処理!$AR$2:$BM$51,14)),"",VLOOKUP($A37,種目処理!$AR$2:$BM$51,14))</f>
        <v/>
      </c>
      <c r="D37" s="94" t="str">
        <f>IF(ISBLANK(VLOOKUP($A37,種目処理!$AR$2:$BM$51,15)),"",VLOOKUP($A37,種目処理!$AR$2:$BM$51,15))</f>
        <v/>
      </c>
      <c r="E37" s="94" t="str">
        <f>IF(ISBLANK(VLOOKUP($A37,種目処理!$AR$2:$BM$51,16)),"",VLOOKUP($A37,種目処理!$AR$2:$BM$51,16))</f>
        <v/>
      </c>
      <c r="F37" s="94" t="str">
        <f>IF(ISBLANK(VLOOKUP($A37,種目処理!$AR$2:$BM$51,17)),"",VLOOKUP($A37,種目処理!$AR$2:$BM$51,17))</f>
        <v/>
      </c>
      <c r="G37" s="98" t="str">
        <f>IF(ISBLANK(VLOOKUP($A37,種目処理!$AR$2:$BM$51,18)),"",VLOOKUP($A37,種目処理!$AR$2:$BM$51,18))</f>
        <v/>
      </c>
      <c r="H37" s="99" t="str">
        <f>IF(ISBLANK(VLOOKUP($A37,種目処理!$AR$2:$BM$51,19)),"",VLOOKUP($A37,種目処理!$AR$2:$BM$51,19))</f>
        <v/>
      </c>
      <c r="I37" s="102" t="str">
        <f>IF(ISBLANK(VLOOKUP($A37,種目処理!$AR$2:$BM$51,20)),"",VLOOKUP($A37,種目処理!$AR$2:$BM$51,20))</f>
        <v/>
      </c>
      <c r="J37" s="101" t="str">
        <f>IF(ISBLANK(VLOOKUP($A37,種目処理!$AR$2:$BM$51,21)),"",VLOOKUP($A37,種目処理!$AR$2:$BM$51,21))</f>
        <v/>
      </c>
      <c r="K37" s="111" t="str">
        <f>IF(ISBLANK(VLOOKUP($A37,種目処理!$AR$2:$BM$51,22)),"",VLOOKUP($A37,種目処理!$AR$2:$BM$51,22))</f>
        <v/>
      </c>
      <c r="L37" s="7"/>
      <c r="M37" s="1"/>
      <c r="N37" s="1"/>
      <c r="O37" s="3"/>
      <c r="P37" s="38"/>
      <c r="Q37" s="39"/>
      <c r="R37" s="39"/>
      <c r="S37" s="39"/>
      <c r="T37" s="40"/>
      <c r="U37" s="3"/>
      <c r="V37" s="3"/>
      <c r="W37" s="3"/>
      <c r="X37" s="3"/>
      <c r="Y37" s="3"/>
      <c r="Z37" s="3"/>
      <c r="AA37" s="3"/>
      <c r="AB37" s="1"/>
      <c r="AC37" s="1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customFormat="1" ht="24" customHeight="1" x14ac:dyDescent="0.15">
      <c r="A38" s="23">
        <v>34</v>
      </c>
      <c r="B38" s="94" t="str">
        <f>IF(ISBLANK(VLOOKUP($A38,種目処理!$AR$2:$BM$51,13)),"",VLOOKUP($A38,種目処理!$AR$2:$BM$51,13))</f>
        <v/>
      </c>
      <c r="C38" s="94" t="str">
        <f>IF(ISBLANK(VLOOKUP($A38,種目処理!$AR$2:$BM$51,14)),"",VLOOKUP($A38,種目処理!$AR$2:$BM$51,14))</f>
        <v/>
      </c>
      <c r="D38" s="94" t="str">
        <f>IF(ISBLANK(VLOOKUP($A38,種目処理!$AR$2:$BM$51,15)),"",VLOOKUP($A38,種目処理!$AR$2:$BM$51,15))</f>
        <v/>
      </c>
      <c r="E38" s="94" t="str">
        <f>IF(ISBLANK(VLOOKUP($A38,種目処理!$AR$2:$BM$51,16)),"",VLOOKUP($A38,種目処理!$AR$2:$BM$51,16))</f>
        <v/>
      </c>
      <c r="F38" s="94" t="str">
        <f>IF(ISBLANK(VLOOKUP($A38,種目処理!$AR$2:$BM$51,17)),"",VLOOKUP($A38,種目処理!$AR$2:$BM$51,17))</f>
        <v/>
      </c>
      <c r="G38" s="98" t="str">
        <f>IF(ISBLANK(VLOOKUP($A38,種目処理!$AR$2:$BM$51,18)),"",VLOOKUP($A38,種目処理!$AR$2:$BM$51,18))</f>
        <v/>
      </c>
      <c r="H38" s="99" t="str">
        <f>IF(ISBLANK(VLOOKUP($A38,種目処理!$AR$2:$BM$51,19)),"",VLOOKUP($A38,種目処理!$AR$2:$BM$51,19))</f>
        <v/>
      </c>
      <c r="I38" s="102" t="str">
        <f>IF(ISBLANK(VLOOKUP($A38,種目処理!$AR$2:$BM$51,20)),"",VLOOKUP($A38,種目処理!$AR$2:$BM$51,20))</f>
        <v/>
      </c>
      <c r="J38" s="101" t="str">
        <f>IF(ISBLANK(VLOOKUP($A38,種目処理!$AR$2:$BM$51,21)),"",VLOOKUP($A38,種目処理!$AR$2:$BM$51,21))</f>
        <v/>
      </c>
      <c r="K38" s="111" t="str">
        <f>IF(ISBLANK(VLOOKUP($A38,種目処理!$AR$2:$BM$51,22)),"",VLOOKUP($A38,種目処理!$AR$2:$BM$51,22))</f>
        <v/>
      </c>
      <c r="L38" s="7"/>
      <c r="M38" s="1"/>
      <c r="N38" s="1"/>
      <c r="O38" s="3"/>
      <c r="P38" s="38"/>
      <c r="Q38" s="39"/>
      <c r="R38" s="39"/>
      <c r="S38" s="39"/>
      <c r="T38" s="40"/>
      <c r="U38" s="3"/>
      <c r="V38" s="3"/>
      <c r="W38" s="3"/>
      <c r="X38" s="3"/>
      <c r="Y38" s="3"/>
      <c r="Z38" s="3"/>
      <c r="AA38" s="3"/>
      <c r="AB38" s="1"/>
      <c r="AC38" s="1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customFormat="1" ht="24" customHeight="1" x14ac:dyDescent="0.15">
      <c r="A39" s="23">
        <v>35</v>
      </c>
      <c r="B39" s="94" t="str">
        <f>IF(ISBLANK(VLOOKUP($A39,種目処理!$AR$2:$BM$51,13)),"",VLOOKUP($A39,種目処理!$AR$2:$BM$51,13))</f>
        <v/>
      </c>
      <c r="C39" s="94" t="str">
        <f>IF(ISBLANK(VLOOKUP($A39,種目処理!$AR$2:$BM$51,14)),"",VLOOKUP($A39,種目処理!$AR$2:$BM$51,14))</f>
        <v/>
      </c>
      <c r="D39" s="94" t="str">
        <f>IF(ISBLANK(VLOOKUP($A39,種目処理!$AR$2:$BM$51,15)),"",VLOOKUP($A39,種目処理!$AR$2:$BM$51,15))</f>
        <v/>
      </c>
      <c r="E39" s="94" t="str">
        <f>IF(ISBLANK(VLOOKUP($A39,種目処理!$AR$2:$BM$51,16)),"",VLOOKUP($A39,種目処理!$AR$2:$BM$51,16))</f>
        <v/>
      </c>
      <c r="F39" s="94" t="str">
        <f>IF(ISBLANK(VLOOKUP($A39,種目処理!$AR$2:$BM$51,17)),"",VLOOKUP($A39,種目処理!$AR$2:$BM$51,17))</f>
        <v/>
      </c>
      <c r="G39" s="98" t="str">
        <f>IF(ISBLANK(VLOOKUP($A39,種目処理!$AR$2:$BM$51,18)),"",VLOOKUP($A39,種目処理!$AR$2:$BM$51,18))</f>
        <v/>
      </c>
      <c r="H39" s="99" t="str">
        <f>IF(ISBLANK(VLOOKUP($A39,種目処理!$AR$2:$BM$51,19)),"",VLOOKUP($A39,種目処理!$AR$2:$BM$51,19))</f>
        <v/>
      </c>
      <c r="I39" s="102" t="str">
        <f>IF(ISBLANK(VLOOKUP($A39,種目処理!$AR$2:$BM$51,20)),"",VLOOKUP($A39,種目処理!$AR$2:$BM$51,20))</f>
        <v/>
      </c>
      <c r="J39" s="101" t="str">
        <f>IF(ISBLANK(VLOOKUP($A39,種目処理!$AR$2:$BM$51,21)),"",VLOOKUP($A39,種目処理!$AR$2:$BM$51,21))</f>
        <v/>
      </c>
      <c r="K39" s="111" t="str">
        <f>IF(ISBLANK(VLOOKUP($A39,種目処理!$AR$2:$BM$51,22)),"",VLOOKUP($A39,種目処理!$AR$2:$BM$51,22))</f>
        <v/>
      </c>
      <c r="L39" s="7"/>
      <c r="M39" s="1"/>
      <c r="N39" s="1"/>
      <c r="O39" s="3"/>
      <c r="P39" s="38"/>
      <c r="Q39" s="39"/>
      <c r="R39" s="39"/>
      <c r="S39" s="39"/>
      <c r="T39" s="40"/>
      <c r="U39" s="3"/>
      <c r="V39" s="3"/>
      <c r="W39" s="3"/>
      <c r="X39" s="3"/>
      <c r="Y39" s="3"/>
      <c r="Z39" s="3"/>
      <c r="AA39" s="3"/>
      <c r="AB39" s="1"/>
      <c r="AC39" s="1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customFormat="1" ht="24" customHeight="1" x14ac:dyDescent="0.15">
      <c r="A40" s="23">
        <v>36</v>
      </c>
      <c r="B40" s="94" t="str">
        <f>IF(ISBLANK(VLOOKUP($A40,種目処理!$AR$2:$BM$51,13)),"",VLOOKUP($A40,種目処理!$AR$2:$BM$51,13))</f>
        <v/>
      </c>
      <c r="C40" s="94" t="str">
        <f>IF(ISBLANK(VLOOKUP($A40,種目処理!$AR$2:$BM$51,14)),"",VLOOKUP($A40,種目処理!$AR$2:$BM$51,14))</f>
        <v/>
      </c>
      <c r="D40" s="94" t="str">
        <f>IF(ISBLANK(VLOOKUP($A40,種目処理!$AR$2:$BM$51,15)),"",VLOOKUP($A40,種目処理!$AR$2:$BM$51,15))</f>
        <v/>
      </c>
      <c r="E40" s="94" t="str">
        <f>IF(ISBLANK(VLOOKUP($A40,種目処理!$AR$2:$BM$51,16)),"",VLOOKUP($A40,種目処理!$AR$2:$BM$51,16))</f>
        <v/>
      </c>
      <c r="F40" s="94" t="str">
        <f>IF(ISBLANK(VLOOKUP($A40,種目処理!$AR$2:$BM$51,17)),"",VLOOKUP($A40,種目処理!$AR$2:$BM$51,17))</f>
        <v/>
      </c>
      <c r="G40" s="98" t="str">
        <f>IF(ISBLANK(VLOOKUP($A40,種目処理!$AR$2:$BM$51,18)),"",VLOOKUP($A40,種目処理!$AR$2:$BM$51,18))</f>
        <v/>
      </c>
      <c r="H40" s="99" t="str">
        <f>IF(ISBLANK(VLOOKUP($A40,種目処理!$AR$2:$BM$51,19)),"",VLOOKUP($A40,種目処理!$AR$2:$BM$51,19))</f>
        <v/>
      </c>
      <c r="I40" s="102" t="str">
        <f>IF(ISBLANK(VLOOKUP($A40,種目処理!$AR$2:$BM$51,20)),"",VLOOKUP($A40,種目処理!$AR$2:$BM$51,20))</f>
        <v/>
      </c>
      <c r="J40" s="101" t="str">
        <f>IF(ISBLANK(VLOOKUP($A40,種目処理!$AR$2:$BM$51,21)),"",VLOOKUP($A40,種目処理!$AR$2:$BM$51,21))</f>
        <v/>
      </c>
      <c r="K40" s="111" t="str">
        <f>IF(ISBLANK(VLOOKUP($A40,種目処理!$AR$2:$BM$51,22)),"",VLOOKUP($A40,種目処理!$AR$2:$BM$51,22))</f>
        <v/>
      </c>
      <c r="L40" s="7"/>
      <c r="M40" s="1"/>
      <c r="N40" s="1"/>
      <c r="O40" s="3"/>
      <c r="P40" s="38"/>
      <c r="Q40" s="39"/>
      <c r="R40" s="39"/>
      <c r="S40" s="39"/>
      <c r="T40" s="40"/>
      <c r="U40" s="3"/>
      <c r="V40" s="3"/>
      <c r="W40" s="3"/>
      <c r="X40" s="3"/>
      <c r="Y40" s="3"/>
      <c r="Z40" s="3"/>
      <c r="AA40" s="3"/>
      <c r="AB40" s="1"/>
      <c r="AC40" s="1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customFormat="1" ht="24" customHeight="1" x14ac:dyDescent="0.15">
      <c r="A41" s="23">
        <v>37</v>
      </c>
      <c r="B41" s="94" t="str">
        <f>IF(ISBLANK(VLOOKUP($A41,種目処理!$AR$2:$BM$51,13)),"",VLOOKUP($A41,種目処理!$AR$2:$BM$51,13))</f>
        <v/>
      </c>
      <c r="C41" s="94" t="str">
        <f>IF(ISBLANK(VLOOKUP($A41,種目処理!$AR$2:$BM$51,14)),"",VLOOKUP($A41,種目処理!$AR$2:$BM$51,14))</f>
        <v/>
      </c>
      <c r="D41" s="94" t="str">
        <f>IF(ISBLANK(VLOOKUP($A41,種目処理!$AR$2:$BM$51,15)),"",VLOOKUP($A41,種目処理!$AR$2:$BM$51,15))</f>
        <v/>
      </c>
      <c r="E41" s="94" t="str">
        <f>IF(ISBLANK(VLOOKUP($A41,種目処理!$AR$2:$BM$51,16)),"",VLOOKUP($A41,種目処理!$AR$2:$BM$51,16))</f>
        <v/>
      </c>
      <c r="F41" s="94" t="str">
        <f>IF(ISBLANK(VLOOKUP($A41,種目処理!$AR$2:$BM$51,17)),"",VLOOKUP($A41,種目処理!$AR$2:$BM$51,17))</f>
        <v/>
      </c>
      <c r="G41" s="98" t="str">
        <f>IF(ISBLANK(VLOOKUP($A41,種目処理!$AR$2:$BM$51,18)),"",VLOOKUP($A41,種目処理!$AR$2:$BM$51,18))</f>
        <v/>
      </c>
      <c r="H41" s="99" t="str">
        <f>IF(ISBLANK(VLOOKUP($A41,種目処理!$AR$2:$BM$51,19)),"",VLOOKUP($A41,種目処理!$AR$2:$BM$51,19))</f>
        <v/>
      </c>
      <c r="I41" s="102" t="str">
        <f>IF(ISBLANK(VLOOKUP($A41,種目処理!$AR$2:$BM$51,20)),"",VLOOKUP($A41,種目処理!$AR$2:$BM$51,20))</f>
        <v/>
      </c>
      <c r="J41" s="101" t="str">
        <f>IF(ISBLANK(VLOOKUP($A41,種目処理!$AR$2:$BM$51,21)),"",VLOOKUP($A41,種目処理!$AR$2:$BM$51,21))</f>
        <v/>
      </c>
      <c r="K41" s="111" t="str">
        <f>IF(ISBLANK(VLOOKUP($A41,種目処理!$AR$2:$BM$51,22)),"",VLOOKUP($A41,種目処理!$AR$2:$BM$51,22))</f>
        <v/>
      </c>
      <c r="L41" s="7"/>
      <c r="M41" s="1"/>
      <c r="N41" s="1"/>
      <c r="O41" s="3"/>
      <c r="P41" s="38"/>
      <c r="Q41" s="39"/>
      <c r="R41" s="39"/>
      <c r="S41" s="39"/>
      <c r="T41" s="40"/>
      <c r="U41" s="3"/>
      <c r="V41" s="3"/>
      <c r="W41" s="3"/>
      <c r="X41" s="3"/>
      <c r="Y41" s="3"/>
      <c r="Z41" s="3"/>
      <c r="AA41" s="3"/>
      <c r="AB41" s="1"/>
      <c r="AC41" s="1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customFormat="1" ht="24" customHeight="1" x14ac:dyDescent="0.15">
      <c r="A42" s="23">
        <v>38</v>
      </c>
      <c r="B42" s="94" t="str">
        <f>IF(ISBLANK(VLOOKUP($A42,種目処理!$AR$2:$BM$51,13)),"",VLOOKUP($A42,種目処理!$AR$2:$BM$51,13))</f>
        <v/>
      </c>
      <c r="C42" s="94" t="str">
        <f>IF(ISBLANK(VLOOKUP($A42,種目処理!$AR$2:$BM$51,14)),"",VLOOKUP($A42,種目処理!$AR$2:$BM$51,14))</f>
        <v/>
      </c>
      <c r="D42" s="94" t="str">
        <f>IF(ISBLANK(VLOOKUP($A42,種目処理!$AR$2:$BM$51,15)),"",VLOOKUP($A42,種目処理!$AR$2:$BM$51,15))</f>
        <v/>
      </c>
      <c r="E42" s="94" t="str">
        <f>IF(ISBLANK(VLOOKUP($A42,種目処理!$AR$2:$BM$51,16)),"",VLOOKUP($A42,種目処理!$AR$2:$BM$51,16))</f>
        <v/>
      </c>
      <c r="F42" s="94" t="str">
        <f>IF(ISBLANK(VLOOKUP($A42,種目処理!$AR$2:$BM$51,17)),"",VLOOKUP($A42,種目処理!$AR$2:$BM$51,17))</f>
        <v/>
      </c>
      <c r="G42" s="98" t="str">
        <f>IF(ISBLANK(VLOOKUP($A42,種目処理!$AR$2:$BM$51,18)),"",VLOOKUP($A42,種目処理!$AR$2:$BM$51,18))</f>
        <v/>
      </c>
      <c r="H42" s="99" t="str">
        <f>IF(ISBLANK(VLOOKUP($A42,種目処理!$AR$2:$BM$51,19)),"",VLOOKUP($A42,種目処理!$AR$2:$BM$51,19))</f>
        <v/>
      </c>
      <c r="I42" s="102" t="str">
        <f>IF(ISBLANK(VLOOKUP($A42,種目処理!$AR$2:$BM$51,20)),"",VLOOKUP($A42,種目処理!$AR$2:$BM$51,20))</f>
        <v/>
      </c>
      <c r="J42" s="101" t="str">
        <f>IF(ISBLANK(VLOOKUP($A42,種目処理!$AR$2:$BM$51,21)),"",VLOOKUP($A42,種目処理!$AR$2:$BM$51,21))</f>
        <v/>
      </c>
      <c r="K42" s="111" t="str">
        <f>IF(ISBLANK(VLOOKUP($A42,種目処理!$AR$2:$BM$51,22)),"",VLOOKUP($A42,種目処理!$AR$2:$BM$51,22))</f>
        <v/>
      </c>
      <c r="L42" s="7"/>
      <c r="M42" s="1"/>
      <c r="N42" s="1"/>
      <c r="O42" s="3"/>
      <c r="P42" s="38"/>
      <c r="Q42" s="39"/>
      <c r="R42" s="39"/>
      <c r="S42" s="39"/>
      <c r="T42" s="40"/>
      <c r="U42" s="3"/>
      <c r="V42" s="3"/>
      <c r="W42" s="3"/>
      <c r="X42" s="3"/>
      <c r="Y42" s="3"/>
      <c r="Z42" s="3"/>
      <c r="AA42" s="3"/>
      <c r="AB42" s="1"/>
      <c r="AC42" s="1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customFormat="1" ht="24" customHeight="1" x14ac:dyDescent="0.15">
      <c r="A43" s="23">
        <v>39</v>
      </c>
      <c r="B43" s="94" t="str">
        <f>IF(ISBLANK(VLOOKUP($A43,種目処理!$AR$2:$BM$51,13)),"",VLOOKUP($A43,種目処理!$AR$2:$BM$51,13))</f>
        <v/>
      </c>
      <c r="C43" s="94" t="str">
        <f>IF(ISBLANK(VLOOKUP($A43,種目処理!$AR$2:$BM$51,14)),"",VLOOKUP($A43,種目処理!$AR$2:$BM$51,14))</f>
        <v/>
      </c>
      <c r="D43" s="94" t="str">
        <f>IF(ISBLANK(VLOOKUP($A43,種目処理!$AR$2:$BM$51,15)),"",VLOOKUP($A43,種目処理!$AR$2:$BM$51,15))</f>
        <v/>
      </c>
      <c r="E43" s="94" t="str">
        <f>IF(ISBLANK(VLOOKUP($A43,種目処理!$AR$2:$BM$51,16)),"",VLOOKUP($A43,種目処理!$AR$2:$BM$51,16))</f>
        <v/>
      </c>
      <c r="F43" s="94" t="str">
        <f>IF(ISBLANK(VLOOKUP($A43,種目処理!$AR$2:$BM$51,17)),"",VLOOKUP($A43,種目処理!$AR$2:$BM$51,17))</f>
        <v/>
      </c>
      <c r="G43" s="98" t="str">
        <f>IF(ISBLANK(VLOOKUP($A43,種目処理!$AR$2:$BM$51,18)),"",VLOOKUP($A43,種目処理!$AR$2:$BM$51,18))</f>
        <v/>
      </c>
      <c r="H43" s="99" t="str">
        <f>IF(ISBLANK(VLOOKUP($A43,種目処理!$AR$2:$BM$51,19)),"",VLOOKUP($A43,種目処理!$AR$2:$BM$51,19))</f>
        <v/>
      </c>
      <c r="I43" s="102" t="str">
        <f>IF(ISBLANK(VLOOKUP($A43,種目処理!$AR$2:$BM$51,20)),"",VLOOKUP($A43,種目処理!$AR$2:$BM$51,20))</f>
        <v/>
      </c>
      <c r="J43" s="101" t="str">
        <f>IF(ISBLANK(VLOOKUP($A43,種目処理!$AR$2:$BM$51,21)),"",VLOOKUP($A43,種目処理!$AR$2:$BM$51,21))</f>
        <v/>
      </c>
      <c r="K43" s="111" t="str">
        <f>IF(ISBLANK(VLOOKUP($A43,種目処理!$AR$2:$BM$51,22)),"",VLOOKUP($A43,種目処理!$AR$2:$BM$51,22))</f>
        <v/>
      </c>
      <c r="L43" s="7"/>
      <c r="M43" s="1"/>
      <c r="N43" s="1"/>
      <c r="O43" s="3"/>
      <c r="P43" s="38"/>
      <c r="Q43" s="39"/>
      <c r="R43" s="39"/>
      <c r="S43" s="39"/>
      <c r="T43" s="40"/>
      <c r="U43" s="3"/>
      <c r="V43" s="3"/>
      <c r="W43" s="3"/>
      <c r="X43" s="3"/>
      <c r="Y43" s="3"/>
      <c r="Z43" s="3"/>
      <c r="AA43" s="3"/>
      <c r="AB43" s="1"/>
      <c r="AC43" s="1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customFormat="1" ht="24" customHeight="1" x14ac:dyDescent="0.15">
      <c r="A44" s="23">
        <v>40</v>
      </c>
      <c r="B44" s="94" t="str">
        <f>IF(ISBLANK(VLOOKUP($A44,種目処理!$AR$2:$BM$51,13)),"",VLOOKUP($A44,種目処理!$AR$2:$BM$51,13))</f>
        <v/>
      </c>
      <c r="C44" s="94" t="str">
        <f>IF(ISBLANK(VLOOKUP($A44,種目処理!$AR$2:$BM$51,14)),"",VLOOKUP($A44,種目処理!$AR$2:$BM$51,14))</f>
        <v/>
      </c>
      <c r="D44" s="94" t="str">
        <f>IF(ISBLANK(VLOOKUP($A44,種目処理!$AR$2:$BM$51,15)),"",VLOOKUP($A44,種目処理!$AR$2:$BM$51,15))</f>
        <v/>
      </c>
      <c r="E44" s="94" t="str">
        <f>IF(ISBLANK(VLOOKUP($A44,種目処理!$AR$2:$BM$51,16)),"",VLOOKUP($A44,種目処理!$AR$2:$BM$51,16))</f>
        <v/>
      </c>
      <c r="F44" s="94" t="str">
        <f>IF(ISBLANK(VLOOKUP($A44,種目処理!$AR$2:$BM$51,17)),"",VLOOKUP($A44,種目処理!$AR$2:$BM$51,17))</f>
        <v/>
      </c>
      <c r="G44" s="98" t="str">
        <f>IF(ISBLANK(VLOOKUP($A44,種目処理!$AR$2:$BM$51,18)),"",VLOOKUP($A44,種目処理!$AR$2:$BM$51,18))</f>
        <v/>
      </c>
      <c r="H44" s="99" t="str">
        <f>IF(ISBLANK(VLOOKUP($A44,種目処理!$AR$2:$BM$51,19)),"",VLOOKUP($A44,種目処理!$AR$2:$BM$51,19))</f>
        <v/>
      </c>
      <c r="I44" s="102" t="str">
        <f>IF(ISBLANK(VLOOKUP($A44,種目処理!$AR$2:$BM$51,20)),"",VLOOKUP($A44,種目処理!$AR$2:$BM$51,20))</f>
        <v/>
      </c>
      <c r="J44" s="101" t="str">
        <f>IF(ISBLANK(VLOOKUP($A44,種目処理!$AR$2:$BM$51,21)),"",VLOOKUP($A44,種目処理!$AR$2:$BM$51,21))</f>
        <v/>
      </c>
      <c r="K44" s="111" t="str">
        <f>IF(ISBLANK(VLOOKUP($A44,種目処理!$AR$2:$BM$51,22)),"",VLOOKUP($A44,種目処理!$AR$2:$BM$51,22))</f>
        <v/>
      </c>
      <c r="L44" s="7"/>
      <c r="M44" s="1"/>
      <c r="N44" s="1"/>
      <c r="O44" s="3"/>
      <c r="P44" s="38"/>
      <c r="Q44" s="39"/>
      <c r="R44" s="39"/>
      <c r="S44" s="39"/>
      <c r="T44" s="40"/>
      <c r="U44" s="3"/>
      <c r="V44" s="3"/>
      <c r="W44" s="3"/>
      <c r="X44" s="3"/>
      <c r="Y44" s="3"/>
      <c r="Z44" s="3"/>
      <c r="AA44" s="3"/>
      <c r="AB44" s="1"/>
      <c r="AC44" s="1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customFormat="1" ht="24" customHeight="1" x14ac:dyDescent="0.15">
      <c r="A45" s="23">
        <v>41</v>
      </c>
      <c r="B45" s="94" t="str">
        <f>IF(ISBLANK(VLOOKUP($A45,種目処理!$AR$2:$BM$51,13)),"",VLOOKUP($A45,種目処理!$AR$2:$BM$51,13))</f>
        <v/>
      </c>
      <c r="C45" s="94" t="str">
        <f>IF(ISBLANK(VLOOKUP($A45,種目処理!$AR$2:$BM$51,14)),"",VLOOKUP($A45,種目処理!$AR$2:$BM$51,14))</f>
        <v/>
      </c>
      <c r="D45" s="94" t="str">
        <f>IF(ISBLANK(VLOOKUP($A45,種目処理!$AR$2:$BM$51,15)),"",VLOOKUP($A45,種目処理!$AR$2:$BM$51,15))</f>
        <v/>
      </c>
      <c r="E45" s="94" t="str">
        <f>IF(ISBLANK(VLOOKUP($A45,種目処理!$AR$2:$BM$51,16)),"",VLOOKUP($A45,種目処理!$AR$2:$BM$51,16))</f>
        <v/>
      </c>
      <c r="F45" s="94" t="str">
        <f>IF(ISBLANK(VLOOKUP($A45,種目処理!$AR$2:$BM$51,17)),"",VLOOKUP($A45,種目処理!$AR$2:$BM$51,17))</f>
        <v/>
      </c>
      <c r="G45" s="98" t="str">
        <f>IF(ISBLANK(VLOOKUP($A45,種目処理!$AR$2:$BM$51,18)),"",VLOOKUP($A45,種目処理!$AR$2:$BM$51,18))</f>
        <v/>
      </c>
      <c r="H45" s="99" t="str">
        <f>IF(ISBLANK(VLOOKUP($A45,種目処理!$AR$2:$BM$51,19)),"",VLOOKUP($A45,種目処理!$AR$2:$BM$51,19))</f>
        <v/>
      </c>
      <c r="I45" s="102" t="str">
        <f>IF(ISBLANK(VLOOKUP($A45,種目処理!$AR$2:$BM$51,20)),"",VLOOKUP($A45,種目処理!$AR$2:$BM$51,20))</f>
        <v/>
      </c>
      <c r="J45" s="101" t="str">
        <f>IF(ISBLANK(VLOOKUP($A45,種目処理!$AR$2:$BM$51,21)),"",VLOOKUP($A45,種目処理!$AR$2:$BM$51,21))</f>
        <v/>
      </c>
      <c r="K45" s="111" t="str">
        <f>IF(ISBLANK(VLOOKUP($A45,種目処理!$AR$2:$BM$51,22)),"",VLOOKUP($A45,種目処理!$AR$2:$BM$51,22))</f>
        <v/>
      </c>
      <c r="L45" s="7"/>
      <c r="M45" s="1"/>
      <c r="N45" s="1"/>
      <c r="O45" s="3"/>
      <c r="P45" s="38"/>
      <c r="Q45" s="39"/>
      <c r="R45" s="39"/>
      <c r="S45" s="39"/>
      <c r="T45" s="40"/>
      <c r="U45" s="3"/>
      <c r="V45" s="3"/>
      <c r="W45" s="3"/>
      <c r="X45" s="3"/>
      <c r="Y45" s="3"/>
      <c r="Z45" s="3"/>
      <c r="AA45" s="3"/>
      <c r="AB45" s="1"/>
      <c r="AC45" s="1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customFormat="1" ht="24" customHeight="1" x14ac:dyDescent="0.15">
      <c r="A46" s="23">
        <v>42</v>
      </c>
      <c r="B46" s="94" t="str">
        <f>IF(ISBLANK(VLOOKUP($A46,種目処理!$AR$2:$BM$51,13)),"",VLOOKUP($A46,種目処理!$AR$2:$BM$51,13))</f>
        <v/>
      </c>
      <c r="C46" s="94" t="str">
        <f>IF(ISBLANK(VLOOKUP($A46,種目処理!$AR$2:$BM$51,14)),"",VLOOKUP($A46,種目処理!$AR$2:$BM$51,14))</f>
        <v/>
      </c>
      <c r="D46" s="94" t="str">
        <f>IF(ISBLANK(VLOOKUP($A46,種目処理!$AR$2:$BM$51,15)),"",VLOOKUP($A46,種目処理!$AR$2:$BM$51,15))</f>
        <v/>
      </c>
      <c r="E46" s="94" t="str">
        <f>IF(ISBLANK(VLOOKUP($A46,種目処理!$AR$2:$BM$51,16)),"",VLOOKUP($A46,種目処理!$AR$2:$BM$51,16))</f>
        <v/>
      </c>
      <c r="F46" s="94" t="str">
        <f>IF(ISBLANK(VLOOKUP($A46,種目処理!$AR$2:$BM$51,17)),"",VLOOKUP($A46,種目処理!$AR$2:$BM$51,17))</f>
        <v/>
      </c>
      <c r="G46" s="98" t="str">
        <f>IF(ISBLANK(VLOOKUP($A46,種目処理!$AR$2:$BM$51,18)),"",VLOOKUP($A46,種目処理!$AR$2:$BM$51,18))</f>
        <v/>
      </c>
      <c r="H46" s="99" t="str">
        <f>IF(ISBLANK(VLOOKUP($A46,種目処理!$AR$2:$BM$51,19)),"",VLOOKUP($A46,種目処理!$AR$2:$BM$51,19))</f>
        <v/>
      </c>
      <c r="I46" s="102" t="str">
        <f>IF(ISBLANK(VLOOKUP($A46,種目処理!$AR$2:$BM$51,20)),"",VLOOKUP($A46,種目処理!$AR$2:$BM$51,20))</f>
        <v/>
      </c>
      <c r="J46" s="101" t="str">
        <f>IF(ISBLANK(VLOOKUP($A46,種目処理!$AR$2:$BM$51,21)),"",VLOOKUP($A46,種目処理!$AR$2:$BM$51,21))</f>
        <v/>
      </c>
      <c r="K46" s="111" t="str">
        <f>IF(ISBLANK(VLOOKUP($A46,種目処理!$AR$2:$BM$51,22)),"",VLOOKUP($A46,種目処理!$AR$2:$BM$51,22))</f>
        <v/>
      </c>
      <c r="L46" s="7"/>
      <c r="M46" s="1"/>
      <c r="N46" s="1"/>
      <c r="O46" s="3"/>
      <c r="P46" s="38"/>
      <c r="Q46" s="39"/>
      <c r="R46" s="39"/>
      <c r="S46" s="39"/>
      <c r="T46" s="40"/>
      <c r="U46" s="3"/>
      <c r="V46" s="3"/>
      <c r="W46" s="3"/>
      <c r="X46" s="3"/>
      <c r="Y46" s="3"/>
      <c r="Z46" s="3"/>
      <c r="AA46" s="3"/>
      <c r="AB46" s="1"/>
      <c r="AC46" s="1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customFormat="1" ht="24" customHeight="1" x14ac:dyDescent="0.15">
      <c r="A47" s="23">
        <v>43</v>
      </c>
      <c r="B47" s="94" t="str">
        <f>IF(ISBLANK(VLOOKUP($A47,種目処理!$AR$2:$BM$51,13)),"",VLOOKUP($A47,種目処理!$AR$2:$BM$51,13))</f>
        <v/>
      </c>
      <c r="C47" s="94" t="str">
        <f>IF(ISBLANK(VLOOKUP($A47,種目処理!$AR$2:$BM$51,14)),"",VLOOKUP($A47,種目処理!$AR$2:$BM$51,14))</f>
        <v/>
      </c>
      <c r="D47" s="94" t="str">
        <f>IF(ISBLANK(VLOOKUP($A47,種目処理!$AR$2:$BM$51,15)),"",VLOOKUP($A47,種目処理!$AR$2:$BM$51,15))</f>
        <v/>
      </c>
      <c r="E47" s="94" t="str">
        <f>IF(ISBLANK(VLOOKUP($A47,種目処理!$AR$2:$BM$51,16)),"",VLOOKUP($A47,種目処理!$AR$2:$BM$51,16))</f>
        <v/>
      </c>
      <c r="F47" s="94" t="str">
        <f>IF(ISBLANK(VLOOKUP($A47,種目処理!$AR$2:$BM$51,17)),"",VLOOKUP($A47,種目処理!$AR$2:$BM$51,17))</f>
        <v/>
      </c>
      <c r="G47" s="98" t="str">
        <f>IF(ISBLANK(VLOOKUP($A47,種目処理!$AR$2:$BM$51,18)),"",VLOOKUP($A47,種目処理!$AR$2:$BM$51,18))</f>
        <v/>
      </c>
      <c r="H47" s="99" t="str">
        <f>IF(ISBLANK(VLOOKUP($A47,種目処理!$AR$2:$BM$51,19)),"",VLOOKUP($A47,種目処理!$AR$2:$BM$51,19))</f>
        <v/>
      </c>
      <c r="I47" s="102" t="str">
        <f>IF(ISBLANK(VLOOKUP($A47,種目処理!$AR$2:$BM$51,20)),"",VLOOKUP($A47,種目処理!$AR$2:$BM$51,20))</f>
        <v/>
      </c>
      <c r="J47" s="101" t="str">
        <f>IF(ISBLANK(VLOOKUP($A47,種目処理!$AR$2:$BM$51,21)),"",VLOOKUP($A47,種目処理!$AR$2:$BM$51,21))</f>
        <v/>
      </c>
      <c r="K47" s="111" t="str">
        <f>IF(ISBLANK(VLOOKUP($A47,種目処理!$AR$2:$BM$51,22)),"",VLOOKUP($A47,種目処理!$AR$2:$BM$51,22))</f>
        <v/>
      </c>
      <c r="L47" s="7"/>
      <c r="M47" s="1"/>
      <c r="N47" s="1"/>
      <c r="O47" s="3"/>
      <c r="P47" s="38"/>
      <c r="Q47" s="39"/>
      <c r="R47" s="39"/>
      <c r="S47" s="39"/>
      <c r="T47" s="40"/>
      <c r="U47" s="3"/>
      <c r="V47" s="3"/>
      <c r="W47" s="3"/>
      <c r="X47" s="3"/>
      <c r="Y47" s="3"/>
      <c r="Z47" s="3"/>
      <c r="AA47" s="3"/>
      <c r="AB47" s="1"/>
      <c r="AC47" s="1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customFormat="1" ht="24" customHeight="1" x14ac:dyDescent="0.15">
      <c r="A48" s="23">
        <v>44</v>
      </c>
      <c r="B48" s="94" t="str">
        <f>IF(ISBLANK(VLOOKUP($A48,種目処理!$AR$2:$BM$51,13)),"",VLOOKUP($A48,種目処理!$AR$2:$BM$51,13))</f>
        <v/>
      </c>
      <c r="C48" s="94" t="str">
        <f>IF(ISBLANK(VLOOKUP($A48,種目処理!$AR$2:$BM$51,14)),"",VLOOKUP($A48,種目処理!$AR$2:$BM$51,14))</f>
        <v/>
      </c>
      <c r="D48" s="94" t="str">
        <f>IF(ISBLANK(VLOOKUP($A48,種目処理!$AR$2:$BM$51,15)),"",VLOOKUP($A48,種目処理!$AR$2:$BM$51,15))</f>
        <v/>
      </c>
      <c r="E48" s="94" t="str">
        <f>IF(ISBLANK(VLOOKUP($A48,種目処理!$AR$2:$BM$51,16)),"",VLOOKUP($A48,種目処理!$AR$2:$BM$51,16))</f>
        <v/>
      </c>
      <c r="F48" s="94" t="str">
        <f>IF(ISBLANK(VLOOKUP($A48,種目処理!$AR$2:$BM$51,17)),"",VLOOKUP($A48,種目処理!$AR$2:$BM$51,17))</f>
        <v/>
      </c>
      <c r="G48" s="98" t="str">
        <f>IF(ISBLANK(VLOOKUP($A48,種目処理!$AR$2:$BM$51,18)),"",VLOOKUP($A48,種目処理!$AR$2:$BM$51,18))</f>
        <v/>
      </c>
      <c r="H48" s="99" t="str">
        <f>IF(ISBLANK(VLOOKUP($A48,種目処理!$AR$2:$BM$51,19)),"",VLOOKUP($A48,種目処理!$AR$2:$BM$51,19))</f>
        <v/>
      </c>
      <c r="I48" s="102" t="str">
        <f>IF(ISBLANK(VLOOKUP($A48,種目処理!$AR$2:$BM$51,20)),"",VLOOKUP($A48,種目処理!$AR$2:$BM$51,20))</f>
        <v/>
      </c>
      <c r="J48" s="101" t="str">
        <f>IF(ISBLANK(VLOOKUP($A48,種目処理!$AR$2:$BM$51,21)),"",VLOOKUP($A48,種目処理!$AR$2:$BM$51,21))</f>
        <v/>
      </c>
      <c r="K48" s="111" t="str">
        <f>IF(ISBLANK(VLOOKUP($A48,種目処理!$AR$2:$BM$51,22)),"",VLOOKUP($A48,種目処理!$AR$2:$BM$51,22))</f>
        <v/>
      </c>
      <c r="L48" s="7"/>
      <c r="M48" s="1"/>
      <c r="N48" s="1"/>
      <c r="O48" s="3"/>
      <c r="P48" s="38"/>
      <c r="Q48" s="39"/>
      <c r="R48" s="39"/>
      <c r="S48" s="39"/>
      <c r="T48" s="40"/>
      <c r="U48" s="3"/>
      <c r="V48" s="3"/>
      <c r="W48" s="3"/>
      <c r="X48" s="3"/>
      <c r="Y48" s="3"/>
      <c r="Z48" s="3"/>
      <c r="AA48" s="3"/>
      <c r="AB48" s="1"/>
      <c r="AC48" s="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customFormat="1" ht="24" customHeight="1" x14ac:dyDescent="0.15">
      <c r="A49" s="23">
        <v>45</v>
      </c>
      <c r="B49" s="94" t="str">
        <f>IF(ISBLANK(VLOOKUP($A49,種目処理!$AR$2:$BM$51,13)),"",VLOOKUP($A49,種目処理!$AR$2:$BM$51,13))</f>
        <v/>
      </c>
      <c r="C49" s="94" t="str">
        <f>IF(ISBLANK(VLOOKUP($A49,種目処理!$AR$2:$BM$51,14)),"",VLOOKUP($A49,種目処理!$AR$2:$BM$51,14))</f>
        <v/>
      </c>
      <c r="D49" s="94" t="str">
        <f>IF(ISBLANK(VLOOKUP($A49,種目処理!$AR$2:$BM$51,15)),"",VLOOKUP($A49,種目処理!$AR$2:$BM$51,15))</f>
        <v/>
      </c>
      <c r="E49" s="94" t="str">
        <f>IF(ISBLANK(VLOOKUP($A49,種目処理!$AR$2:$BM$51,16)),"",VLOOKUP($A49,種目処理!$AR$2:$BM$51,16))</f>
        <v/>
      </c>
      <c r="F49" s="94" t="str">
        <f>IF(ISBLANK(VLOOKUP($A49,種目処理!$AR$2:$BM$51,17)),"",VLOOKUP($A49,種目処理!$AR$2:$BM$51,17))</f>
        <v/>
      </c>
      <c r="G49" s="98" t="str">
        <f>IF(ISBLANK(VLOOKUP($A49,種目処理!$AR$2:$BM$51,18)),"",VLOOKUP($A49,種目処理!$AR$2:$BM$51,18))</f>
        <v/>
      </c>
      <c r="H49" s="99" t="str">
        <f>IF(ISBLANK(VLOOKUP($A49,種目処理!$AR$2:$BM$51,19)),"",VLOOKUP($A49,種目処理!$AR$2:$BM$51,19))</f>
        <v/>
      </c>
      <c r="I49" s="102" t="str">
        <f>IF(ISBLANK(VLOOKUP($A49,種目処理!$AR$2:$BM$51,20)),"",VLOOKUP($A49,種目処理!$AR$2:$BM$51,20))</f>
        <v/>
      </c>
      <c r="J49" s="101" t="str">
        <f>IF(ISBLANK(VLOOKUP($A49,種目処理!$AR$2:$BM$51,21)),"",VLOOKUP($A49,種目処理!$AR$2:$BM$51,21))</f>
        <v/>
      </c>
      <c r="K49" s="111" t="str">
        <f>IF(ISBLANK(VLOOKUP($A49,種目処理!$AR$2:$BM$51,22)),"",VLOOKUP($A49,種目処理!$AR$2:$BM$51,22))</f>
        <v/>
      </c>
      <c r="L49" s="7"/>
      <c r="M49" s="1"/>
      <c r="N49" s="1"/>
      <c r="O49" s="3"/>
      <c r="P49" s="38"/>
      <c r="Q49" s="39"/>
      <c r="R49" s="39"/>
      <c r="S49" s="39"/>
      <c r="T49" s="40"/>
      <c r="U49" s="3"/>
      <c r="V49" s="3"/>
      <c r="W49" s="3"/>
      <c r="X49" s="3"/>
      <c r="Y49" s="3"/>
      <c r="Z49" s="3"/>
      <c r="AA49" s="3"/>
      <c r="AB49" s="1"/>
      <c r="AC49" s="1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customFormat="1" ht="24" customHeight="1" x14ac:dyDescent="0.15">
      <c r="A50" s="23">
        <v>46</v>
      </c>
      <c r="B50" s="94" t="str">
        <f>IF(ISBLANK(VLOOKUP($A50,種目処理!$AR$2:$BM$51,13)),"",VLOOKUP($A50,種目処理!$AR$2:$BM$51,13))</f>
        <v/>
      </c>
      <c r="C50" s="94" t="str">
        <f>IF(ISBLANK(VLOOKUP($A50,種目処理!$AR$2:$BM$51,14)),"",VLOOKUP($A50,種目処理!$AR$2:$BM$51,14))</f>
        <v/>
      </c>
      <c r="D50" s="94" t="str">
        <f>IF(ISBLANK(VLOOKUP($A50,種目処理!$AR$2:$BM$51,15)),"",VLOOKUP($A50,種目処理!$AR$2:$BM$51,15))</f>
        <v/>
      </c>
      <c r="E50" s="94" t="str">
        <f>IF(ISBLANK(VLOOKUP($A50,種目処理!$AR$2:$BM$51,16)),"",VLOOKUP($A50,種目処理!$AR$2:$BM$51,16))</f>
        <v/>
      </c>
      <c r="F50" s="94" t="str">
        <f>IF(ISBLANK(VLOOKUP($A50,種目処理!$AR$2:$BM$51,17)),"",VLOOKUP($A50,種目処理!$AR$2:$BM$51,17))</f>
        <v/>
      </c>
      <c r="G50" s="98" t="str">
        <f>IF(ISBLANK(VLOOKUP($A50,種目処理!$AR$2:$BM$51,18)),"",VLOOKUP($A50,種目処理!$AR$2:$BM$51,18))</f>
        <v/>
      </c>
      <c r="H50" s="99" t="str">
        <f>IF(ISBLANK(VLOOKUP($A50,種目処理!$AR$2:$BM$51,19)),"",VLOOKUP($A50,種目処理!$AR$2:$BM$51,19))</f>
        <v/>
      </c>
      <c r="I50" s="102" t="str">
        <f>IF(ISBLANK(VLOOKUP($A50,種目処理!$AR$2:$BM$51,20)),"",VLOOKUP($A50,種目処理!$AR$2:$BM$51,20))</f>
        <v/>
      </c>
      <c r="J50" s="101" t="str">
        <f>IF(ISBLANK(VLOOKUP($A50,種目処理!$AR$2:$BM$51,21)),"",VLOOKUP($A50,種目処理!$AR$2:$BM$51,21))</f>
        <v/>
      </c>
      <c r="K50" s="111" t="str">
        <f>IF(ISBLANK(VLOOKUP($A50,種目処理!$AR$2:$BM$51,22)),"",VLOOKUP($A50,種目処理!$AR$2:$BM$51,22))</f>
        <v/>
      </c>
      <c r="L50" s="7"/>
      <c r="M50" s="1"/>
      <c r="N50" s="1"/>
      <c r="O50" s="3"/>
      <c r="P50" s="38"/>
      <c r="Q50" s="39"/>
      <c r="R50" s="39"/>
      <c r="S50" s="39"/>
      <c r="T50" s="40"/>
      <c r="U50" s="3"/>
      <c r="V50" s="3"/>
      <c r="W50" s="3"/>
      <c r="X50" s="3"/>
      <c r="Y50" s="3"/>
      <c r="Z50" s="3"/>
      <c r="AA50" s="3"/>
      <c r="AB50" s="1"/>
      <c r="AC50" s="1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customFormat="1" ht="24" customHeight="1" x14ac:dyDescent="0.15">
      <c r="A51" s="23">
        <v>47</v>
      </c>
      <c r="B51" s="94" t="str">
        <f>IF(ISBLANK(VLOOKUP($A51,種目処理!$AR$2:$BM$51,13)),"",VLOOKUP($A51,種目処理!$AR$2:$BM$51,13))</f>
        <v/>
      </c>
      <c r="C51" s="94" t="str">
        <f>IF(ISBLANK(VLOOKUP($A51,種目処理!$AR$2:$BM$51,14)),"",VLOOKUP($A51,種目処理!$AR$2:$BM$51,14))</f>
        <v/>
      </c>
      <c r="D51" s="94" t="str">
        <f>IF(ISBLANK(VLOOKUP($A51,種目処理!$AR$2:$BM$51,15)),"",VLOOKUP($A51,種目処理!$AR$2:$BM$51,15))</f>
        <v/>
      </c>
      <c r="E51" s="94" t="str">
        <f>IF(ISBLANK(VLOOKUP($A51,種目処理!$AR$2:$BM$51,16)),"",VLOOKUP($A51,種目処理!$AR$2:$BM$51,16))</f>
        <v/>
      </c>
      <c r="F51" s="94" t="str">
        <f>IF(ISBLANK(VLOOKUP($A51,種目処理!$AR$2:$BM$51,17)),"",VLOOKUP($A51,種目処理!$AR$2:$BM$51,17))</f>
        <v/>
      </c>
      <c r="G51" s="98" t="str">
        <f>IF(ISBLANK(VLOOKUP($A51,種目処理!$AR$2:$BM$51,18)),"",VLOOKUP($A51,種目処理!$AR$2:$BM$51,18))</f>
        <v/>
      </c>
      <c r="H51" s="99" t="str">
        <f>IF(ISBLANK(VLOOKUP($A51,種目処理!$AR$2:$BM$51,19)),"",VLOOKUP($A51,種目処理!$AR$2:$BM$51,19))</f>
        <v/>
      </c>
      <c r="I51" s="102" t="str">
        <f>IF(ISBLANK(VLOOKUP($A51,種目処理!$AR$2:$BM$51,20)),"",VLOOKUP($A51,種目処理!$AR$2:$BM$51,20))</f>
        <v/>
      </c>
      <c r="J51" s="101" t="str">
        <f>IF(ISBLANK(VLOOKUP($A51,種目処理!$AR$2:$BM$51,21)),"",VLOOKUP($A51,種目処理!$AR$2:$BM$51,21))</f>
        <v/>
      </c>
      <c r="K51" s="111" t="str">
        <f>IF(ISBLANK(VLOOKUP($A51,種目処理!$AR$2:$BM$51,22)),"",VLOOKUP($A51,種目処理!$AR$2:$BM$51,22))</f>
        <v/>
      </c>
      <c r="L51" s="7"/>
      <c r="M51" s="1"/>
      <c r="N51" s="1"/>
      <c r="O51" s="3"/>
      <c r="P51" s="38"/>
      <c r="Q51" s="39"/>
      <c r="R51" s="39"/>
      <c r="S51" s="39"/>
      <c r="T51" s="40"/>
      <c r="U51" s="3"/>
      <c r="V51" s="3"/>
      <c r="W51" s="3"/>
      <c r="X51" s="3"/>
      <c r="Y51" s="3"/>
      <c r="Z51" s="3"/>
      <c r="AA51" s="3"/>
      <c r="AB51" s="1"/>
      <c r="AC51" s="1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customFormat="1" ht="24" customHeight="1" x14ac:dyDescent="0.15">
      <c r="A52" s="23">
        <v>48</v>
      </c>
      <c r="B52" s="94" t="str">
        <f>IF(ISBLANK(VLOOKUP($A52,種目処理!$AR$2:$BM$51,13)),"",VLOOKUP($A52,種目処理!$AR$2:$BM$51,13))</f>
        <v/>
      </c>
      <c r="C52" s="94" t="str">
        <f>IF(ISBLANK(VLOOKUP($A52,種目処理!$AR$2:$BM$51,14)),"",VLOOKUP($A52,種目処理!$AR$2:$BM$51,14))</f>
        <v/>
      </c>
      <c r="D52" s="94" t="str">
        <f>IF(ISBLANK(VLOOKUP($A52,種目処理!$AR$2:$BM$51,15)),"",VLOOKUP($A52,種目処理!$AR$2:$BM$51,15))</f>
        <v/>
      </c>
      <c r="E52" s="94" t="str">
        <f>IF(ISBLANK(VLOOKUP($A52,種目処理!$AR$2:$BM$51,16)),"",VLOOKUP($A52,種目処理!$AR$2:$BM$51,16))</f>
        <v/>
      </c>
      <c r="F52" s="94" t="str">
        <f>IF(ISBLANK(VLOOKUP($A52,種目処理!$AR$2:$BM$51,17)),"",VLOOKUP($A52,種目処理!$AR$2:$BM$51,17))</f>
        <v/>
      </c>
      <c r="G52" s="98" t="str">
        <f>IF(ISBLANK(VLOOKUP($A52,種目処理!$AR$2:$BM$51,18)),"",VLOOKUP($A52,種目処理!$AR$2:$BM$51,18))</f>
        <v/>
      </c>
      <c r="H52" s="99" t="str">
        <f>IF(ISBLANK(VLOOKUP($A52,種目処理!$AR$2:$BM$51,19)),"",VLOOKUP($A52,種目処理!$AR$2:$BM$51,19))</f>
        <v/>
      </c>
      <c r="I52" s="102" t="str">
        <f>IF(ISBLANK(VLOOKUP($A52,種目処理!$AR$2:$BM$51,20)),"",VLOOKUP($A52,種目処理!$AR$2:$BM$51,20))</f>
        <v/>
      </c>
      <c r="J52" s="101" t="str">
        <f>IF(ISBLANK(VLOOKUP($A52,種目処理!$AR$2:$BM$51,21)),"",VLOOKUP($A52,種目処理!$AR$2:$BM$51,21))</f>
        <v/>
      </c>
      <c r="K52" s="111" t="str">
        <f>IF(ISBLANK(VLOOKUP($A52,種目処理!$AR$2:$BM$51,22)),"",VLOOKUP($A52,種目処理!$AR$2:$BM$51,22))</f>
        <v/>
      </c>
      <c r="L52" s="7"/>
      <c r="M52" s="1"/>
      <c r="N52" s="1"/>
      <c r="O52" s="3"/>
      <c r="P52" s="38"/>
      <c r="Q52" s="39"/>
      <c r="R52" s="39"/>
      <c r="S52" s="39"/>
      <c r="T52" s="40"/>
      <c r="U52" s="3"/>
      <c r="V52" s="3"/>
      <c r="W52" s="3"/>
      <c r="X52" s="3"/>
      <c r="Y52" s="3"/>
      <c r="Z52" s="3"/>
      <c r="AA52" s="3"/>
      <c r="AB52" s="1"/>
      <c r="AC52" s="1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customFormat="1" ht="24" customHeight="1" x14ac:dyDescent="0.15">
      <c r="A53" s="23">
        <v>49</v>
      </c>
      <c r="B53" s="94" t="str">
        <f>IF(ISBLANK(VLOOKUP($A53,種目処理!$AR$2:$BM$51,13)),"",VLOOKUP($A53,種目処理!$AR$2:$BM$51,13))</f>
        <v/>
      </c>
      <c r="C53" s="94" t="str">
        <f>IF(ISBLANK(VLOOKUP($A53,種目処理!$AR$2:$BM$51,14)),"",VLOOKUP($A53,種目処理!$AR$2:$BM$51,14))</f>
        <v/>
      </c>
      <c r="D53" s="94" t="str">
        <f>IF(ISBLANK(VLOOKUP($A53,種目処理!$AR$2:$BM$51,15)),"",VLOOKUP($A53,種目処理!$AR$2:$BM$51,15))</f>
        <v/>
      </c>
      <c r="E53" s="94" t="str">
        <f>IF(ISBLANK(VLOOKUP($A53,種目処理!$AR$2:$BM$51,16)),"",VLOOKUP($A53,種目処理!$AR$2:$BM$51,16))</f>
        <v/>
      </c>
      <c r="F53" s="94" t="str">
        <f>IF(ISBLANK(VLOOKUP($A53,種目処理!$AR$2:$BM$51,17)),"",VLOOKUP($A53,種目処理!$AR$2:$BM$51,17))</f>
        <v/>
      </c>
      <c r="G53" s="98" t="str">
        <f>IF(ISBLANK(VLOOKUP($A53,種目処理!$AR$2:$BM$51,18)),"",VLOOKUP($A53,種目処理!$AR$2:$BM$51,18))</f>
        <v/>
      </c>
      <c r="H53" s="99" t="str">
        <f>IF(ISBLANK(VLOOKUP($A53,種目処理!$AR$2:$BM$51,19)),"",VLOOKUP($A53,種目処理!$AR$2:$BM$51,19))</f>
        <v/>
      </c>
      <c r="I53" s="102" t="str">
        <f>IF(ISBLANK(VLOOKUP($A53,種目処理!$AR$2:$BM$51,20)),"",VLOOKUP($A53,種目処理!$AR$2:$BM$51,20))</f>
        <v/>
      </c>
      <c r="J53" s="101" t="str">
        <f>IF(ISBLANK(VLOOKUP($A53,種目処理!$AR$2:$BM$51,21)),"",VLOOKUP($A53,種目処理!$AR$2:$BM$51,21))</f>
        <v/>
      </c>
      <c r="K53" s="111" t="str">
        <f>IF(ISBLANK(VLOOKUP($A53,種目処理!$AR$2:$BM$51,22)),"",VLOOKUP($A53,種目処理!$AR$2:$BM$51,22))</f>
        <v/>
      </c>
      <c r="L53" s="7"/>
      <c r="M53" s="1"/>
      <c r="N53" s="1"/>
      <c r="O53" s="3"/>
      <c r="P53" s="38"/>
      <c r="Q53" s="39"/>
      <c r="R53" s="39"/>
      <c r="S53" s="39"/>
      <c r="T53" s="40"/>
      <c r="U53" s="3"/>
      <c r="V53" s="3"/>
      <c r="W53" s="3"/>
      <c r="X53" s="3"/>
      <c r="Y53" s="3"/>
      <c r="Z53" s="3"/>
      <c r="AA53" s="3"/>
      <c r="AB53" s="1"/>
      <c r="AC53" s="1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customFormat="1" ht="24" customHeight="1" x14ac:dyDescent="0.15">
      <c r="A54" s="23">
        <v>50</v>
      </c>
      <c r="B54" s="94" t="str">
        <f>IF(ISBLANK(VLOOKUP($A54,種目処理!$AR$2:$BM$51,13)),"",VLOOKUP($A54,種目処理!$AR$2:$BM$51,13))</f>
        <v/>
      </c>
      <c r="C54" s="94" t="str">
        <f>IF(ISBLANK(VLOOKUP($A54,種目処理!$AR$2:$BM$51,14)),"",VLOOKUP($A54,種目処理!$AR$2:$BM$51,14))</f>
        <v/>
      </c>
      <c r="D54" s="94" t="str">
        <f>IF(ISBLANK(VLOOKUP($A54,種目処理!$AR$2:$BM$51,15)),"",VLOOKUP($A54,種目処理!$AR$2:$BM$51,15))</f>
        <v/>
      </c>
      <c r="E54" s="94" t="str">
        <f>IF(ISBLANK(VLOOKUP($A54,種目処理!$AR$2:$BM$51,16)),"",VLOOKUP($A54,種目処理!$AR$2:$BM$51,16))</f>
        <v/>
      </c>
      <c r="F54" s="94" t="str">
        <f>IF(ISBLANK(VLOOKUP($A54,種目処理!$AR$2:$BM$51,17)),"",VLOOKUP($A54,種目処理!$AR$2:$BM$51,17))</f>
        <v/>
      </c>
      <c r="G54" s="98" t="str">
        <f>IF(ISBLANK(VLOOKUP($A54,種目処理!$AR$2:$BM$51,18)),"",VLOOKUP($A54,種目処理!$AR$2:$BM$51,18))</f>
        <v/>
      </c>
      <c r="H54" s="99" t="str">
        <f>IF(ISBLANK(VLOOKUP($A54,種目処理!$AR$2:$BM$51,19)),"",VLOOKUP($A54,種目処理!$AR$2:$BM$51,19))</f>
        <v/>
      </c>
      <c r="I54" s="102" t="str">
        <f>IF(ISBLANK(VLOOKUP($A54,種目処理!$AR$2:$BM$51,20)),"",VLOOKUP($A54,種目処理!$AR$2:$BM$51,20))</f>
        <v/>
      </c>
      <c r="J54" s="101" t="str">
        <f>IF(ISBLANK(VLOOKUP($A54,種目処理!$AR$2:$BM$51,21)),"",VLOOKUP($A54,種目処理!$AR$2:$BM$51,21))</f>
        <v/>
      </c>
      <c r="K54" s="111" t="str">
        <f>IF(ISBLANK(VLOOKUP($A54,種目処理!$AR$2:$BM$51,22)),"",VLOOKUP($A54,種目処理!$AR$2:$BM$51,22))</f>
        <v/>
      </c>
      <c r="L54" s="7"/>
      <c r="M54" s="1"/>
      <c r="N54" s="1"/>
      <c r="O54" s="3"/>
      <c r="P54" s="38"/>
      <c r="Q54" s="39"/>
      <c r="R54" s="39"/>
      <c r="S54" s="39"/>
      <c r="T54" s="40"/>
      <c r="U54" s="3"/>
      <c r="V54" s="3"/>
      <c r="W54" s="3"/>
      <c r="X54" s="3"/>
      <c r="Y54" s="3"/>
      <c r="Z54" s="3"/>
      <c r="AA54" s="3"/>
      <c r="AB54" s="1"/>
      <c r="AC54" s="1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customFormat="1" ht="24" customHeight="1" x14ac:dyDescent="0.15">
      <c r="A55" s="23">
        <v>51</v>
      </c>
      <c r="B55" s="94" t="str">
        <f>IF(ISBLANK(VLOOKUP($A55,種目処理!$AR$2:$BM$51,13)),"",VLOOKUP($A55,種目処理!$AR$2:$BM$51,13))</f>
        <v/>
      </c>
      <c r="C55" s="94" t="str">
        <f>IF(ISBLANK(VLOOKUP($A55,種目処理!$AR$2:$BM$51,14)),"",VLOOKUP($A55,種目処理!$AR$2:$BM$51,14))</f>
        <v/>
      </c>
      <c r="D55" s="94" t="str">
        <f>IF(ISBLANK(VLOOKUP($A55,種目処理!$AR$2:$BM$51,15)),"",VLOOKUP($A55,種目処理!$AR$2:$BM$51,15))</f>
        <v/>
      </c>
      <c r="E55" s="94" t="str">
        <f>IF(ISBLANK(VLOOKUP($A55,種目処理!$AR$2:$BM$51,16)),"",VLOOKUP($A55,種目処理!$AR$2:$BM$51,16))</f>
        <v/>
      </c>
      <c r="F55" s="94" t="str">
        <f>IF(ISBLANK(VLOOKUP($A55,種目処理!$AR$2:$BM$51,17)),"",VLOOKUP($A55,種目処理!$AR$2:$BM$51,17))</f>
        <v/>
      </c>
      <c r="G55" s="98" t="str">
        <f>IF(ISBLANK(VLOOKUP($A55,種目処理!$AR$2:$BM$51,18)),"",VLOOKUP($A55,種目処理!$AR$2:$BM$51,18))</f>
        <v/>
      </c>
      <c r="H55" s="99" t="str">
        <f>IF(ISBLANK(VLOOKUP($A55,種目処理!$AR$2:$BM$51,19)),"",VLOOKUP($A55,種目処理!$AR$2:$BM$51,19))</f>
        <v/>
      </c>
      <c r="I55" s="102" t="str">
        <f>IF(ISBLANK(VLOOKUP($A55,種目処理!$AR$2:$BM$51,20)),"",VLOOKUP($A55,種目処理!$AR$2:$BM$51,20))</f>
        <v/>
      </c>
      <c r="J55" s="101" t="str">
        <f>IF(ISBLANK(VLOOKUP($A55,種目処理!$AR$2:$BM$51,21)),"",VLOOKUP($A55,種目処理!$AR$2:$BM$51,21))</f>
        <v/>
      </c>
      <c r="K55" s="111" t="str">
        <f>IF(ISBLANK(VLOOKUP($A55,種目処理!$AR$2:$BM$51,22)),"",VLOOKUP($A55,種目処理!$AR$2:$BM$51,22))</f>
        <v/>
      </c>
      <c r="L55" s="7"/>
      <c r="M55" s="1"/>
      <c r="N55" s="1"/>
      <c r="O55" s="3"/>
      <c r="P55" s="38"/>
      <c r="Q55" s="39"/>
      <c r="R55" s="39"/>
      <c r="S55" s="39"/>
      <c r="T55" s="40"/>
      <c r="U55" s="3"/>
      <c r="V55" s="3"/>
      <c r="W55" s="3"/>
      <c r="X55" s="3"/>
      <c r="Y55" s="3"/>
      <c r="Z55" s="3"/>
      <c r="AA55" s="3"/>
      <c r="AB55" s="1"/>
      <c r="AC55" s="1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customFormat="1" ht="24" customHeight="1" x14ac:dyDescent="0.15">
      <c r="A56" s="23">
        <v>52</v>
      </c>
      <c r="B56" s="94" t="str">
        <f>IF(ISBLANK(VLOOKUP($A56,種目処理!$AR$2:$BM$51,13)),"",VLOOKUP($A56,種目処理!$AR$2:$BM$51,13))</f>
        <v/>
      </c>
      <c r="C56" s="94" t="str">
        <f>IF(ISBLANK(VLOOKUP($A56,種目処理!$AR$2:$BM$51,14)),"",VLOOKUP($A56,種目処理!$AR$2:$BM$51,14))</f>
        <v/>
      </c>
      <c r="D56" s="94" t="str">
        <f>IF(ISBLANK(VLOOKUP($A56,種目処理!$AR$2:$BM$51,15)),"",VLOOKUP($A56,種目処理!$AR$2:$BM$51,15))</f>
        <v/>
      </c>
      <c r="E56" s="94" t="str">
        <f>IF(ISBLANK(VLOOKUP($A56,種目処理!$AR$2:$BM$51,16)),"",VLOOKUP($A56,種目処理!$AR$2:$BM$51,16))</f>
        <v/>
      </c>
      <c r="F56" s="94" t="str">
        <f>IF(ISBLANK(VLOOKUP($A56,種目処理!$AR$2:$BM$51,17)),"",VLOOKUP($A56,種目処理!$AR$2:$BM$51,17))</f>
        <v/>
      </c>
      <c r="G56" s="98" t="str">
        <f>IF(ISBLANK(VLOOKUP($A56,種目処理!$AR$2:$BM$51,18)),"",VLOOKUP($A56,種目処理!$AR$2:$BM$51,18))</f>
        <v/>
      </c>
      <c r="H56" s="99" t="str">
        <f>IF(ISBLANK(VLOOKUP($A56,種目処理!$AR$2:$BM$51,19)),"",VLOOKUP($A56,種目処理!$AR$2:$BM$51,19))</f>
        <v/>
      </c>
      <c r="I56" s="102" t="str">
        <f>IF(ISBLANK(VLOOKUP($A56,種目処理!$AR$2:$BM$51,20)),"",VLOOKUP($A56,種目処理!$AR$2:$BM$51,20))</f>
        <v/>
      </c>
      <c r="J56" s="101" t="str">
        <f>IF(ISBLANK(VLOOKUP($A56,種目処理!$AR$2:$BM$51,21)),"",VLOOKUP($A56,種目処理!$AR$2:$BM$51,21))</f>
        <v/>
      </c>
      <c r="K56" s="111" t="str">
        <f>IF(ISBLANK(VLOOKUP($A56,種目処理!$AR$2:$BM$51,22)),"",VLOOKUP($A56,種目処理!$AR$2:$BM$51,22))</f>
        <v/>
      </c>
      <c r="L56" s="7"/>
      <c r="M56" s="1"/>
      <c r="N56" s="1"/>
      <c r="O56" s="3"/>
      <c r="P56" s="38"/>
      <c r="Q56" s="39"/>
      <c r="R56" s="39"/>
      <c r="S56" s="39"/>
      <c r="T56" s="40"/>
      <c r="U56" s="3"/>
      <c r="V56" s="3"/>
      <c r="W56" s="3"/>
      <c r="X56" s="3"/>
      <c r="Y56" s="3"/>
      <c r="Z56" s="3"/>
      <c r="AA56" s="3"/>
      <c r="AB56" s="1"/>
      <c r="AC56" s="1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customFormat="1" ht="24" customHeight="1" x14ac:dyDescent="0.15">
      <c r="A57" s="23">
        <v>53</v>
      </c>
      <c r="B57" s="94" t="str">
        <f>IF(ISBLANK(VLOOKUP($A57,種目処理!$AR$2:$BM$51,13)),"",VLOOKUP($A57,種目処理!$AR$2:$BM$51,13))</f>
        <v/>
      </c>
      <c r="C57" s="94" t="str">
        <f>IF(ISBLANK(VLOOKUP($A57,種目処理!$AR$2:$BM$51,14)),"",VLOOKUP($A57,種目処理!$AR$2:$BM$51,14))</f>
        <v/>
      </c>
      <c r="D57" s="94" t="str">
        <f>IF(ISBLANK(VLOOKUP($A57,種目処理!$AR$2:$BM$51,15)),"",VLOOKUP($A57,種目処理!$AR$2:$BM$51,15))</f>
        <v/>
      </c>
      <c r="E57" s="94" t="str">
        <f>IF(ISBLANK(VLOOKUP($A57,種目処理!$AR$2:$BM$51,16)),"",VLOOKUP($A57,種目処理!$AR$2:$BM$51,16))</f>
        <v/>
      </c>
      <c r="F57" s="94" t="str">
        <f>IF(ISBLANK(VLOOKUP($A57,種目処理!$AR$2:$BM$51,17)),"",VLOOKUP($A57,種目処理!$AR$2:$BM$51,17))</f>
        <v/>
      </c>
      <c r="G57" s="98" t="str">
        <f>IF(ISBLANK(VLOOKUP($A57,種目処理!$AR$2:$BM$51,18)),"",VLOOKUP($A57,種目処理!$AR$2:$BM$51,18))</f>
        <v/>
      </c>
      <c r="H57" s="99" t="str">
        <f>IF(ISBLANK(VLOOKUP($A57,種目処理!$AR$2:$BM$51,19)),"",VLOOKUP($A57,種目処理!$AR$2:$BM$51,19))</f>
        <v/>
      </c>
      <c r="I57" s="102" t="str">
        <f>IF(ISBLANK(VLOOKUP($A57,種目処理!$AR$2:$BM$51,20)),"",VLOOKUP($A57,種目処理!$AR$2:$BM$51,20))</f>
        <v/>
      </c>
      <c r="J57" s="101" t="str">
        <f>IF(ISBLANK(VLOOKUP($A57,種目処理!$AR$2:$BM$51,21)),"",VLOOKUP($A57,種目処理!$AR$2:$BM$51,21))</f>
        <v/>
      </c>
      <c r="K57" s="111" t="str">
        <f>IF(ISBLANK(VLOOKUP($A57,種目処理!$AR$2:$BM$51,22)),"",VLOOKUP($A57,種目処理!$AR$2:$BM$51,22))</f>
        <v/>
      </c>
      <c r="L57" s="7"/>
      <c r="M57" s="1"/>
      <c r="N57" s="1"/>
      <c r="O57" s="3"/>
      <c r="P57" s="38"/>
      <c r="Q57" s="39"/>
      <c r="R57" s="39"/>
      <c r="S57" s="39"/>
      <c r="T57" s="40"/>
      <c r="U57" s="3"/>
      <c r="V57" s="3"/>
      <c r="W57" s="3"/>
      <c r="X57" s="3"/>
      <c r="Y57" s="3"/>
      <c r="Z57" s="3"/>
      <c r="AA57" s="3"/>
      <c r="AB57" s="1"/>
      <c r="AC57" s="1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customFormat="1" ht="24" customHeight="1" x14ac:dyDescent="0.15">
      <c r="A58" s="23">
        <v>54</v>
      </c>
      <c r="B58" s="94" t="str">
        <f>IF(ISBLANK(VLOOKUP($A58,種目処理!$AR$2:$BM$51,13)),"",VLOOKUP($A58,種目処理!$AR$2:$BM$51,13))</f>
        <v/>
      </c>
      <c r="C58" s="94" t="str">
        <f>IF(ISBLANK(VLOOKUP($A58,種目処理!$AR$2:$BM$51,14)),"",VLOOKUP($A58,種目処理!$AR$2:$BM$51,14))</f>
        <v/>
      </c>
      <c r="D58" s="94" t="str">
        <f>IF(ISBLANK(VLOOKUP($A58,種目処理!$AR$2:$BM$51,15)),"",VLOOKUP($A58,種目処理!$AR$2:$BM$51,15))</f>
        <v/>
      </c>
      <c r="E58" s="94" t="str">
        <f>IF(ISBLANK(VLOOKUP($A58,種目処理!$AR$2:$BM$51,16)),"",VLOOKUP($A58,種目処理!$AR$2:$BM$51,16))</f>
        <v/>
      </c>
      <c r="F58" s="94" t="str">
        <f>IF(ISBLANK(VLOOKUP($A58,種目処理!$AR$2:$BM$51,17)),"",VLOOKUP($A58,種目処理!$AR$2:$BM$51,17))</f>
        <v/>
      </c>
      <c r="G58" s="98" t="str">
        <f>IF(ISBLANK(VLOOKUP($A58,種目処理!$AR$2:$BM$51,18)),"",VLOOKUP($A58,種目処理!$AR$2:$BM$51,18))</f>
        <v/>
      </c>
      <c r="H58" s="99" t="str">
        <f>IF(ISBLANK(VLOOKUP($A58,種目処理!$AR$2:$BM$51,19)),"",VLOOKUP($A58,種目処理!$AR$2:$BM$51,19))</f>
        <v/>
      </c>
      <c r="I58" s="102" t="str">
        <f>IF(ISBLANK(VLOOKUP($A58,種目処理!$AR$2:$BM$51,20)),"",VLOOKUP($A58,種目処理!$AR$2:$BM$51,20))</f>
        <v/>
      </c>
      <c r="J58" s="101" t="str">
        <f>IF(ISBLANK(VLOOKUP($A58,種目処理!$AR$2:$BM$51,21)),"",VLOOKUP($A58,種目処理!$AR$2:$BM$51,21))</f>
        <v/>
      </c>
      <c r="K58" s="111" t="str">
        <f>IF(ISBLANK(VLOOKUP($A58,種目処理!$AR$2:$BM$51,22)),"",VLOOKUP($A58,種目処理!$AR$2:$BM$51,22))</f>
        <v/>
      </c>
      <c r="L58" s="7"/>
      <c r="M58" s="1"/>
      <c r="N58" s="1"/>
      <c r="O58" s="3"/>
      <c r="P58" s="38"/>
      <c r="Q58" s="39"/>
      <c r="R58" s="39"/>
      <c r="S58" s="39"/>
      <c r="T58" s="40"/>
      <c r="U58" s="3"/>
      <c r="V58" s="3"/>
      <c r="W58" s="3"/>
      <c r="X58" s="3"/>
      <c r="Y58" s="3"/>
      <c r="Z58" s="3"/>
      <c r="AA58" s="3"/>
      <c r="AB58" s="1"/>
      <c r="AC58" s="1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customFormat="1" ht="24" customHeight="1" x14ac:dyDescent="0.15">
      <c r="A59" s="23">
        <v>55</v>
      </c>
      <c r="B59" s="94" t="str">
        <f>IF(ISBLANK(VLOOKUP($A59,種目処理!$AR$2:$BM$51,13)),"",VLOOKUP($A59,種目処理!$AR$2:$BM$51,13))</f>
        <v/>
      </c>
      <c r="C59" s="94" t="str">
        <f>IF(ISBLANK(VLOOKUP($A59,種目処理!$AR$2:$BM$51,14)),"",VLOOKUP($A59,種目処理!$AR$2:$BM$51,14))</f>
        <v/>
      </c>
      <c r="D59" s="94" t="str">
        <f>IF(ISBLANK(VLOOKUP($A59,種目処理!$AR$2:$BM$51,15)),"",VLOOKUP($A59,種目処理!$AR$2:$BM$51,15))</f>
        <v/>
      </c>
      <c r="E59" s="94" t="str">
        <f>IF(ISBLANK(VLOOKUP($A59,種目処理!$AR$2:$BM$51,16)),"",VLOOKUP($A59,種目処理!$AR$2:$BM$51,16))</f>
        <v/>
      </c>
      <c r="F59" s="94" t="str">
        <f>IF(ISBLANK(VLOOKUP($A59,種目処理!$AR$2:$BM$51,17)),"",VLOOKUP($A59,種目処理!$AR$2:$BM$51,17))</f>
        <v/>
      </c>
      <c r="G59" s="98" t="str">
        <f>IF(ISBLANK(VLOOKUP($A59,種目処理!$AR$2:$BM$51,18)),"",VLOOKUP($A59,種目処理!$AR$2:$BM$51,18))</f>
        <v/>
      </c>
      <c r="H59" s="99" t="str">
        <f>IF(ISBLANK(VLOOKUP($A59,種目処理!$AR$2:$BM$51,19)),"",VLOOKUP($A59,種目処理!$AR$2:$BM$51,19))</f>
        <v/>
      </c>
      <c r="I59" s="102" t="str">
        <f>IF(ISBLANK(VLOOKUP($A59,種目処理!$AR$2:$BM$51,20)),"",VLOOKUP($A59,種目処理!$AR$2:$BM$51,20))</f>
        <v/>
      </c>
      <c r="J59" s="101" t="str">
        <f>IF(ISBLANK(VLOOKUP($A59,種目処理!$AR$2:$BM$51,21)),"",VLOOKUP($A59,種目処理!$AR$2:$BM$51,21))</f>
        <v/>
      </c>
      <c r="K59" s="111" t="str">
        <f>IF(ISBLANK(VLOOKUP($A59,種目処理!$AR$2:$BM$51,22)),"",VLOOKUP($A59,種目処理!$AR$2:$BM$51,22))</f>
        <v/>
      </c>
      <c r="L59" s="7"/>
      <c r="M59" s="1"/>
      <c r="N59" s="1"/>
      <c r="O59" s="3"/>
      <c r="P59" s="38"/>
      <c r="Q59" s="39"/>
      <c r="R59" s="39"/>
      <c r="S59" s="39"/>
      <c r="T59" s="40"/>
      <c r="U59" s="3"/>
      <c r="V59" s="3"/>
      <c r="W59" s="3"/>
      <c r="X59" s="3"/>
      <c r="Y59" s="3"/>
      <c r="Z59" s="3"/>
      <c r="AA59" s="3"/>
      <c r="AB59" s="1"/>
      <c r="AC59" s="1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customFormat="1" ht="24" customHeight="1" x14ac:dyDescent="0.15">
      <c r="A60" s="23">
        <v>56</v>
      </c>
      <c r="B60" s="94" t="str">
        <f>IF(ISBLANK(VLOOKUP($A60,種目処理!$AR$2:$BM$51,13)),"",VLOOKUP($A60,種目処理!$AR$2:$BM$51,13))</f>
        <v/>
      </c>
      <c r="C60" s="94" t="str">
        <f>IF(ISBLANK(VLOOKUP($A60,種目処理!$AR$2:$BM$51,14)),"",VLOOKUP($A60,種目処理!$AR$2:$BM$51,14))</f>
        <v/>
      </c>
      <c r="D60" s="94" t="str">
        <f>IF(ISBLANK(VLOOKUP($A60,種目処理!$AR$2:$BM$51,15)),"",VLOOKUP($A60,種目処理!$AR$2:$BM$51,15))</f>
        <v/>
      </c>
      <c r="E60" s="94" t="str">
        <f>IF(ISBLANK(VLOOKUP($A60,種目処理!$AR$2:$BM$51,16)),"",VLOOKUP($A60,種目処理!$AR$2:$BM$51,16))</f>
        <v/>
      </c>
      <c r="F60" s="94" t="str">
        <f>IF(ISBLANK(VLOOKUP($A60,種目処理!$AR$2:$BM$51,17)),"",VLOOKUP($A60,種目処理!$AR$2:$BM$51,17))</f>
        <v/>
      </c>
      <c r="G60" s="98" t="str">
        <f>IF(ISBLANK(VLOOKUP($A60,種目処理!$AR$2:$BM$51,18)),"",VLOOKUP($A60,種目処理!$AR$2:$BM$51,18))</f>
        <v/>
      </c>
      <c r="H60" s="99" t="str">
        <f>IF(ISBLANK(VLOOKUP($A60,種目処理!$AR$2:$BM$51,19)),"",VLOOKUP($A60,種目処理!$AR$2:$BM$51,19))</f>
        <v/>
      </c>
      <c r="I60" s="102" t="str">
        <f>IF(ISBLANK(VLOOKUP($A60,種目処理!$AR$2:$BM$51,20)),"",VLOOKUP($A60,種目処理!$AR$2:$BM$51,20))</f>
        <v/>
      </c>
      <c r="J60" s="101" t="str">
        <f>IF(ISBLANK(VLOOKUP($A60,種目処理!$AR$2:$BM$51,21)),"",VLOOKUP($A60,種目処理!$AR$2:$BM$51,21))</f>
        <v/>
      </c>
      <c r="K60" s="111" t="str">
        <f>IF(ISBLANK(VLOOKUP($A60,種目処理!$AR$2:$BM$51,22)),"",VLOOKUP($A60,種目処理!$AR$2:$BM$51,22))</f>
        <v/>
      </c>
      <c r="L60" s="7"/>
      <c r="M60" s="1"/>
      <c r="N60" s="1"/>
      <c r="O60" s="3"/>
      <c r="P60" s="38"/>
      <c r="Q60" s="39"/>
      <c r="R60" s="39"/>
      <c r="S60" s="39"/>
      <c r="T60" s="40"/>
      <c r="U60" s="3"/>
      <c r="V60" s="3"/>
      <c r="W60" s="3"/>
      <c r="X60" s="3"/>
      <c r="Y60" s="3"/>
      <c r="Z60" s="3"/>
      <c r="AA60" s="3"/>
      <c r="AB60" s="1"/>
      <c r="AC60" s="1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customFormat="1" ht="24" customHeight="1" x14ac:dyDescent="0.15">
      <c r="A61" s="23">
        <v>57</v>
      </c>
      <c r="B61" s="94" t="str">
        <f>IF(ISBLANK(VLOOKUP($A61,種目処理!$AR$2:$BM$51,13)),"",VLOOKUP($A61,種目処理!$AR$2:$BM$51,13))</f>
        <v/>
      </c>
      <c r="C61" s="94" t="str">
        <f>IF(ISBLANK(VLOOKUP($A61,種目処理!$AR$2:$BM$51,14)),"",VLOOKUP($A61,種目処理!$AR$2:$BM$51,14))</f>
        <v/>
      </c>
      <c r="D61" s="94" t="str">
        <f>IF(ISBLANK(VLOOKUP($A61,種目処理!$AR$2:$BM$51,15)),"",VLOOKUP($A61,種目処理!$AR$2:$BM$51,15))</f>
        <v/>
      </c>
      <c r="E61" s="94" t="str">
        <f>IF(ISBLANK(VLOOKUP($A61,種目処理!$AR$2:$BM$51,16)),"",VLOOKUP($A61,種目処理!$AR$2:$BM$51,16))</f>
        <v/>
      </c>
      <c r="F61" s="94" t="str">
        <f>IF(ISBLANK(VLOOKUP($A61,種目処理!$AR$2:$BM$51,17)),"",VLOOKUP($A61,種目処理!$AR$2:$BM$51,17))</f>
        <v/>
      </c>
      <c r="G61" s="98" t="str">
        <f>IF(ISBLANK(VLOOKUP($A61,種目処理!$AR$2:$BM$51,18)),"",VLOOKUP($A61,種目処理!$AR$2:$BM$51,18))</f>
        <v/>
      </c>
      <c r="H61" s="99" t="str">
        <f>IF(ISBLANK(VLOOKUP($A61,種目処理!$AR$2:$BM$51,19)),"",VLOOKUP($A61,種目処理!$AR$2:$BM$51,19))</f>
        <v/>
      </c>
      <c r="I61" s="102" t="str">
        <f>IF(ISBLANK(VLOOKUP($A61,種目処理!$AR$2:$BM$51,20)),"",VLOOKUP($A61,種目処理!$AR$2:$BM$51,20))</f>
        <v/>
      </c>
      <c r="J61" s="101" t="str">
        <f>IF(ISBLANK(VLOOKUP($A61,種目処理!$AR$2:$BM$51,21)),"",VLOOKUP($A61,種目処理!$AR$2:$BM$51,21))</f>
        <v/>
      </c>
      <c r="K61" s="111" t="str">
        <f>IF(ISBLANK(VLOOKUP($A61,種目処理!$AR$2:$BM$51,22)),"",VLOOKUP($A61,種目処理!$AR$2:$BM$51,22))</f>
        <v/>
      </c>
      <c r="L61" s="7"/>
      <c r="M61" s="1"/>
      <c r="N61" s="1"/>
      <c r="O61" s="3"/>
      <c r="P61" s="38"/>
      <c r="Q61" s="39"/>
      <c r="R61" s="39"/>
      <c r="S61" s="39"/>
      <c r="T61" s="40"/>
      <c r="U61" s="3"/>
      <c r="V61" s="3"/>
      <c r="W61" s="3"/>
      <c r="X61" s="3"/>
      <c r="Y61" s="3"/>
      <c r="Z61" s="3"/>
      <c r="AA61" s="3"/>
      <c r="AB61" s="1"/>
      <c r="AC61" s="1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customFormat="1" ht="24" customHeight="1" x14ac:dyDescent="0.15">
      <c r="A62" s="23">
        <v>58</v>
      </c>
      <c r="B62" s="94" t="str">
        <f>IF(ISBLANK(VLOOKUP($A62,種目処理!$AR$2:$BM$51,13)),"",VLOOKUP($A62,種目処理!$AR$2:$BM$51,13))</f>
        <v/>
      </c>
      <c r="C62" s="94" t="str">
        <f>IF(ISBLANK(VLOOKUP($A62,種目処理!$AR$2:$BM$51,14)),"",VLOOKUP($A62,種目処理!$AR$2:$BM$51,14))</f>
        <v/>
      </c>
      <c r="D62" s="94" t="str">
        <f>IF(ISBLANK(VLOOKUP($A62,種目処理!$AR$2:$BM$51,15)),"",VLOOKUP($A62,種目処理!$AR$2:$BM$51,15))</f>
        <v/>
      </c>
      <c r="E62" s="94" t="str">
        <f>IF(ISBLANK(VLOOKUP($A62,種目処理!$AR$2:$BM$51,16)),"",VLOOKUP($A62,種目処理!$AR$2:$BM$51,16))</f>
        <v/>
      </c>
      <c r="F62" s="94" t="str">
        <f>IF(ISBLANK(VLOOKUP($A62,種目処理!$AR$2:$BM$51,17)),"",VLOOKUP($A62,種目処理!$AR$2:$BM$51,17))</f>
        <v/>
      </c>
      <c r="G62" s="98" t="str">
        <f>IF(ISBLANK(VLOOKUP($A62,種目処理!$AR$2:$BM$51,18)),"",VLOOKUP($A62,種目処理!$AR$2:$BM$51,18))</f>
        <v/>
      </c>
      <c r="H62" s="99" t="str">
        <f>IF(ISBLANK(VLOOKUP($A62,種目処理!$AR$2:$BM$51,19)),"",VLOOKUP($A62,種目処理!$AR$2:$BM$51,19))</f>
        <v/>
      </c>
      <c r="I62" s="102" t="str">
        <f>IF(ISBLANK(VLOOKUP($A62,種目処理!$AR$2:$BM$51,20)),"",VLOOKUP($A62,種目処理!$AR$2:$BM$51,20))</f>
        <v/>
      </c>
      <c r="J62" s="101" t="str">
        <f>IF(ISBLANK(VLOOKUP($A62,種目処理!$AR$2:$BM$51,21)),"",VLOOKUP($A62,種目処理!$AR$2:$BM$51,21))</f>
        <v/>
      </c>
      <c r="K62" s="111" t="str">
        <f>IF(ISBLANK(VLOOKUP($A62,種目処理!$AR$2:$BM$51,22)),"",VLOOKUP($A62,種目処理!$AR$2:$BM$51,22))</f>
        <v/>
      </c>
      <c r="L62" s="7"/>
      <c r="M62" s="1"/>
      <c r="N62" s="1"/>
      <c r="O62" s="3"/>
      <c r="P62" s="38"/>
      <c r="Q62" s="39"/>
      <c r="R62" s="39"/>
      <c r="S62" s="39"/>
      <c r="T62" s="40"/>
      <c r="U62" s="3"/>
      <c r="V62" s="3"/>
      <c r="W62" s="3"/>
      <c r="X62" s="3"/>
      <c r="Y62" s="3"/>
      <c r="Z62" s="3"/>
      <c r="AA62" s="3"/>
      <c r="AB62" s="1"/>
      <c r="AC62" s="1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customFormat="1" ht="24" customHeight="1" x14ac:dyDescent="0.15">
      <c r="A63" s="23">
        <v>59</v>
      </c>
      <c r="B63" s="94" t="str">
        <f>IF(ISBLANK(VLOOKUP($A63,種目処理!$AR$2:$BM$51,13)),"",VLOOKUP($A63,種目処理!$AR$2:$BM$51,13))</f>
        <v/>
      </c>
      <c r="C63" s="94" t="str">
        <f>IF(ISBLANK(VLOOKUP($A63,種目処理!$AR$2:$BM$51,14)),"",VLOOKUP($A63,種目処理!$AR$2:$BM$51,14))</f>
        <v/>
      </c>
      <c r="D63" s="94" t="str">
        <f>IF(ISBLANK(VLOOKUP($A63,種目処理!$AR$2:$BM$51,15)),"",VLOOKUP($A63,種目処理!$AR$2:$BM$51,15))</f>
        <v/>
      </c>
      <c r="E63" s="94" t="str">
        <f>IF(ISBLANK(VLOOKUP($A63,種目処理!$AR$2:$BM$51,16)),"",VLOOKUP($A63,種目処理!$AR$2:$BM$51,16))</f>
        <v/>
      </c>
      <c r="F63" s="94" t="str">
        <f>IF(ISBLANK(VLOOKUP($A63,種目処理!$AR$2:$BM$51,17)),"",VLOOKUP($A63,種目処理!$AR$2:$BM$51,17))</f>
        <v/>
      </c>
      <c r="G63" s="98" t="str">
        <f>IF(ISBLANK(VLOOKUP($A63,種目処理!$AR$2:$BM$51,18)),"",VLOOKUP($A63,種目処理!$AR$2:$BM$51,18))</f>
        <v/>
      </c>
      <c r="H63" s="99" t="str">
        <f>IF(ISBLANK(VLOOKUP($A63,種目処理!$AR$2:$BM$51,19)),"",VLOOKUP($A63,種目処理!$AR$2:$BM$51,19))</f>
        <v/>
      </c>
      <c r="I63" s="102" t="str">
        <f>IF(ISBLANK(VLOOKUP($A63,種目処理!$AR$2:$BM$51,20)),"",VLOOKUP($A63,種目処理!$AR$2:$BM$51,20))</f>
        <v/>
      </c>
      <c r="J63" s="101" t="str">
        <f>IF(ISBLANK(VLOOKUP($A63,種目処理!$AR$2:$BM$51,21)),"",VLOOKUP($A63,種目処理!$AR$2:$BM$51,21))</f>
        <v/>
      </c>
      <c r="K63" s="111" t="str">
        <f>IF(ISBLANK(VLOOKUP($A63,種目処理!$AR$2:$BM$51,22)),"",VLOOKUP($A63,種目処理!$AR$2:$BM$51,22))</f>
        <v/>
      </c>
      <c r="L63" s="7"/>
      <c r="M63" s="1"/>
      <c r="N63" s="1"/>
      <c r="O63" s="3"/>
      <c r="P63" s="38"/>
      <c r="Q63" s="39"/>
      <c r="R63" s="39"/>
      <c r="S63" s="39"/>
      <c r="T63" s="40"/>
      <c r="U63" s="3"/>
      <c r="V63" s="3"/>
      <c r="W63" s="3"/>
      <c r="X63" s="3"/>
      <c r="Y63" s="3"/>
      <c r="Z63" s="3"/>
      <c r="AA63" s="3"/>
      <c r="AB63" s="1"/>
      <c r="AC63" s="1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customFormat="1" ht="24" customHeight="1" x14ac:dyDescent="0.15">
      <c r="A64" s="23">
        <v>60</v>
      </c>
      <c r="B64" s="94" t="str">
        <f>IF(ISBLANK(VLOOKUP($A64,種目処理!$AR$2:$BM$51,13)),"",VLOOKUP($A64,種目処理!$AR$2:$BM$51,13))</f>
        <v/>
      </c>
      <c r="C64" s="94" t="str">
        <f>IF(ISBLANK(VLOOKUP($A64,種目処理!$AR$2:$BM$51,14)),"",VLOOKUP($A64,種目処理!$AR$2:$BM$51,14))</f>
        <v/>
      </c>
      <c r="D64" s="94" t="str">
        <f>IF(ISBLANK(VLOOKUP($A64,種目処理!$AR$2:$BM$51,15)),"",VLOOKUP($A64,種目処理!$AR$2:$BM$51,15))</f>
        <v/>
      </c>
      <c r="E64" s="94" t="str">
        <f>IF(ISBLANK(VLOOKUP($A64,種目処理!$AR$2:$BM$51,16)),"",VLOOKUP($A64,種目処理!$AR$2:$BM$51,16))</f>
        <v/>
      </c>
      <c r="F64" s="94" t="str">
        <f>IF(ISBLANK(VLOOKUP($A64,種目処理!$AR$2:$BM$51,17)),"",VLOOKUP($A64,種目処理!$AR$2:$BM$51,17))</f>
        <v/>
      </c>
      <c r="G64" s="98" t="str">
        <f>IF(ISBLANK(VLOOKUP($A64,種目処理!$AR$2:$BM$51,18)),"",VLOOKUP($A64,種目処理!$AR$2:$BM$51,18))</f>
        <v/>
      </c>
      <c r="H64" s="99" t="str">
        <f>IF(ISBLANK(VLOOKUP($A64,種目処理!$AR$2:$BM$51,19)),"",VLOOKUP($A64,種目処理!$AR$2:$BM$51,19))</f>
        <v/>
      </c>
      <c r="I64" s="102" t="str">
        <f>IF(ISBLANK(VLOOKUP($A64,種目処理!$AR$2:$BM$51,20)),"",VLOOKUP($A64,種目処理!$AR$2:$BM$51,20))</f>
        <v/>
      </c>
      <c r="J64" s="101" t="str">
        <f>IF(ISBLANK(VLOOKUP($A64,種目処理!$AR$2:$BM$51,21)),"",VLOOKUP($A64,種目処理!$AR$2:$BM$51,21))</f>
        <v/>
      </c>
      <c r="K64" s="111" t="str">
        <f>IF(ISBLANK(VLOOKUP($A64,種目処理!$AR$2:$BM$51,22)),"",VLOOKUP($A64,種目処理!$AR$2:$BM$51,22))</f>
        <v/>
      </c>
      <c r="L64" s="7"/>
      <c r="M64" s="1"/>
      <c r="N64" s="1"/>
      <c r="O64" s="3"/>
      <c r="P64" s="38"/>
      <c r="Q64" s="39"/>
      <c r="R64" s="39"/>
      <c r="S64" s="39"/>
      <c r="T64" s="40"/>
      <c r="U64" s="3"/>
      <c r="V64" s="3"/>
      <c r="W64" s="3"/>
      <c r="X64" s="3"/>
      <c r="Y64" s="3"/>
      <c r="Z64" s="3"/>
      <c r="AA64" s="3"/>
      <c r="AB64" s="1"/>
      <c r="AC64" s="1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customFormat="1" ht="24" customHeight="1" x14ac:dyDescent="0.15">
      <c r="A65" s="23">
        <v>61</v>
      </c>
      <c r="B65" s="94" t="str">
        <f>IF(ISBLANK(VLOOKUP($A65,種目処理!$AR$2:$BM$51,13)),"",VLOOKUP($A65,種目処理!$AR$2:$BM$51,13))</f>
        <v/>
      </c>
      <c r="C65" s="94" t="str">
        <f>IF(ISBLANK(VLOOKUP($A65,種目処理!$AR$2:$BM$51,14)),"",VLOOKUP($A65,種目処理!$AR$2:$BM$51,14))</f>
        <v/>
      </c>
      <c r="D65" s="94" t="str">
        <f>IF(ISBLANK(VLOOKUP($A65,種目処理!$AR$2:$BM$51,15)),"",VLOOKUP($A65,種目処理!$AR$2:$BM$51,15))</f>
        <v/>
      </c>
      <c r="E65" s="94" t="str">
        <f>IF(ISBLANK(VLOOKUP($A65,種目処理!$AR$2:$BM$51,16)),"",VLOOKUP($A65,種目処理!$AR$2:$BM$51,16))</f>
        <v/>
      </c>
      <c r="F65" s="94" t="str">
        <f>IF(ISBLANK(VLOOKUP($A65,種目処理!$AR$2:$BM$51,17)),"",VLOOKUP($A65,種目処理!$AR$2:$BM$51,17))</f>
        <v/>
      </c>
      <c r="G65" s="98" t="str">
        <f>IF(ISBLANK(VLOOKUP($A65,種目処理!$AR$2:$BM$51,18)),"",VLOOKUP($A65,種目処理!$AR$2:$BM$51,18))</f>
        <v/>
      </c>
      <c r="H65" s="99" t="str">
        <f>IF(ISBLANK(VLOOKUP($A65,種目処理!$AR$2:$BM$51,19)),"",VLOOKUP($A65,種目処理!$AR$2:$BM$51,19))</f>
        <v/>
      </c>
      <c r="I65" s="102" t="str">
        <f>IF(ISBLANK(VLOOKUP($A65,種目処理!$AR$2:$BM$51,20)),"",VLOOKUP($A65,種目処理!$AR$2:$BM$51,20))</f>
        <v/>
      </c>
      <c r="J65" s="101" t="str">
        <f>IF(ISBLANK(VLOOKUP($A65,種目処理!$AR$2:$BM$51,21)),"",VLOOKUP($A65,種目処理!$AR$2:$BM$51,21))</f>
        <v/>
      </c>
      <c r="K65" s="111" t="str">
        <f>IF(ISBLANK(VLOOKUP($A65,種目処理!$AR$2:$BM$51,22)),"",VLOOKUP($A65,種目処理!$AR$2:$BM$51,22))</f>
        <v/>
      </c>
      <c r="L65" s="7"/>
      <c r="M65" s="1"/>
      <c r="N65" s="1"/>
      <c r="O65" s="3"/>
      <c r="P65" s="38"/>
      <c r="Q65" s="39"/>
      <c r="R65" s="39"/>
      <c r="S65" s="39"/>
      <c r="T65" s="40"/>
      <c r="U65" s="3"/>
      <c r="V65" s="3"/>
      <c r="W65" s="3"/>
      <c r="X65" s="3"/>
      <c r="Y65" s="3"/>
      <c r="Z65" s="3"/>
      <c r="AA65" s="3"/>
      <c r="AB65" s="1"/>
      <c r="AC65" s="1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customFormat="1" ht="24" customHeight="1" x14ac:dyDescent="0.15">
      <c r="A66" s="23">
        <v>62</v>
      </c>
      <c r="B66" s="94" t="str">
        <f>IF(ISBLANK(VLOOKUP($A66,種目処理!$AR$2:$BM$51,13)),"",VLOOKUP($A66,種目処理!$AR$2:$BM$51,13))</f>
        <v/>
      </c>
      <c r="C66" s="94" t="str">
        <f>IF(ISBLANK(VLOOKUP($A66,種目処理!$AR$2:$BM$51,14)),"",VLOOKUP($A66,種目処理!$AR$2:$BM$51,14))</f>
        <v/>
      </c>
      <c r="D66" s="94" t="str">
        <f>IF(ISBLANK(VLOOKUP($A66,種目処理!$AR$2:$BM$51,15)),"",VLOOKUP($A66,種目処理!$AR$2:$BM$51,15))</f>
        <v/>
      </c>
      <c r="E66" s="94" t="str">
        <f>IF(ISBLANK(VLOOKUP($A66,種目処理!$AR$2:$BM$51,16)),"",VLOOKUP($A66,種目処理!$AR$2:$BM$51,16))</f>
        <v/>
      </c>
      <c r="F66" s="94" t="str">
        <f>IF(ISBLANK(VLOOKUP($A66,種目処理!$AR$2:$BM$51,17)),"",VLOOKUP($A66,種目処理!$AR$2:$BM$51,17))</f>
        <v/>
      </c>
      <c r="G66" s="98" t="str">
        <f>IF(ISBLANK(VLOOKUP($A66,種目処理!$AR$2:$BM$51,18)),"",VLOOKUP($A66,種目処理!$AR$2:$BM$51,18))</f>
        <v/>
      </c>
      <c r="H66" s="99" t="str">
        <f>IF(ISBLANK(VLOOKUP($A66,種目処理!$AR$2:$BM$51,19)),"",VLOOKUP($A66,種目処理!$AR$2:$BM$51,19))</f>
        <v/>
      </c>
      <c r="I66" s="102" t="str">
        <f>IF(ISBLANK(VLOOKUP($A66,種目処理!$AR$2:$BM$51,20)),"",VLOOKUP($A66,種目処理!$AR$2:$BM$51,20))</f>
        <v/>
      </c>
      <c r="J66" s="101" t="str">
        <f>IF(ISBLANK(VLOOKUP($A66,種目処理!$AR$2:$BM$51,21)),"",VLOOKUP($A66,種目処理!$AR$2:$BM$51,21))</f>
        <v/>
      </c>
      <c r="K66" s="111" t="str">
        <f>IF(ISBLANK(VLOOKUP($A66,種目処理!$AR$2:$BM$51,22)),"",VLOOKUP($A66,種目処理!$AR$2:$BM$51,22))</f>
        <v/>
      </c>
      <c r="L66" s="7"/>
      <c r="M66" s="1"/>
      <c r="N66" s="1"/>
      <c r="O66" s="3"/>
      <c r="P66" s="38"/>
      <c r="Q66" s="39"/>
      <c r="R66" s="39"/>
      <c r="S66" s="39"/>
      <c r="T66" s="40"/>
      <c r="U66" s="3"/>
      <c r="V66" s="3"/>
      <c r="W66" s="3"/>
      <c r="X66" s="3"/>
      <c r="Y66" s="3"/>
      <c r="Z66" s="3"/>
      <c r="AA66" s="3"/>
      <c r="AB66" s="1"/>
      <c r="AC66" s="1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customFormat="1" ht="24" customHeight="1" x14ac:dyDescent="0.15">
      <c r="A67" s="23">
        <v>63</v>
      </c>
      <c r="B67" s="94" t="str">
        <f>IF(ISBLANK(VLOOKUP($A67,種目処理!$AR$2:$BM$51,13)),"",VLOOKUP($A67,種目処理!$AR$2:$BM$51,13))</f>
        <v/>
      </c>
      <c r="C67" s="94" t="str">
        <f>IF(ISBLANK(VLOOKUP($A67,種目処理!$AR$2:$BM$51,14)),"",VLOOKUP($A67,種目処理!$AR$2:$BM$51,14))</f>
        <v/>
      </c>
      <c r="D67" s="94" t="str">
        <f>IF(ISBLANK(VLOOKUP($A67,種目処理!$AR$2:$BM$51,15)),"",VLOOKUP($A67,種目処理!$AR$2:$BM$51,15))</f>
        <v/>
      </c>
      <c r="E67" s="94" t="str">
        <f>IF(ISBLANK(VLOOKUP($A67,種目処理!$AR$2:$BM$51,16)),"",VLOOKUP($A67,種目処理!$AR$2:$BM$51,16))</f>
        <v/>
      </c>
      <c r="F67" s="94" t="str">
        <f>IF(ISBLANK(VLOOKUP($A67,種目処理!$AR$2:$BM$51,17)),"",VLOOKUP($A67,種目処理!$AR$2:$BM$51,17))</f>
        <v/>
      </c>
      <c r="G67" s="98" t="str">
        <f>IF(ISBLANK(VLOOKUP($A67,種目処理!$AR$2:$BM$51,18)),"",VLOOKUP($A67,種目処理!$AR$2:$BM$51,18))</f>
        <v/>
      </c>
      <c r="H67" s="99" t="str">
        <f>IF(ISBLANK(VLOOKUP($A67,種目処理!$AR$2:$BM$51,19)),"",VLOOKUP($A67,種目処理!$AR$2:$BM$51,19))</f>
        <v/>
      </c>
      <c r="I67" s="102" t="str">
        <f>IF(ISBLANK(VLOOKUP($A67,種目処理!$AR$2:$BM$51,20)),"",VLOOKUP($A67,種目処理!$AR$2:$BM$51,20))</f>
        <v/>
      </c>
      <c r="J67" s="101" t="str">
        <f>IF(ISBLANK(VLOOKUP($A67,種目処理!$AR$2:$BM$51,21)),"",VLOOKUP($A67,種目処理!$AR$2:$BM$51,21))</f>
        <v/>
      </c>
      <c r="K67" s="111" t="str">
        <f>IF(ISBLANK(VLOOKUP($A67,種目処理!$AR$2:$BM$51,22)),"",VLOOKUP($A67,種目処理!$AR$2:$BM$51,22))</f>
        <v/>
      </c>
      <c r="L67" s="7"/>
      <c r="M67" s="1"/>
      <c r="N67" s="1"/>
      <c r="O67" s="3"/>
      <c r="P67" s="38"/>
      <c r="Q67" s="39"/>
      <c r="R67" s="39"/>
      <c r="S67" s="39"/>
      <c r="T67" s="40"/>
      <c r="U67" s="3"/>
      <c r="V67" s="3"/>
      <c r="W67" s="3"/>
      <c r="X67" s="3"/>
      <c r="Y67" s="3"/>
      <c r="Z67" s="3"/>
      <c r="AA67" s="3"/>
      <c r="AB67" s="1"/>
      <c r="AC67" s="1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customFormat="1" ht="24" customHeight="1" x14ac:dyDescent="0.15">
      <c r="A68" s="23">
        <v>64</v>
      </c>
      <c r="B68" s="94" t="str">
        <f>IF(ISBLANK(VLOOKUP($A68,種目処理!$AR$2:$BM$51,13)),"",VLOOKUP($A68,種目処理!$AR$2:$BM$51,13))</f>
        <v/>
      </c>
      <c r="C68" s="94" t="str">
        <f>IF(ISBLANK(VLOOKUP($A68,種目処理!$AR$2:$BM$51,14)),"",VLOOKUP($A68,種目処理!$AR$2:$BM$51,14))</f>
        <v/>
      </c>
      <c r="D68" s="94" t="str">
        <f>IF(ISBLANK(VLOOKUP($A68,種目処理!$AR$2:$BM$51,15)),"",VLOOKUP($A68,種目処理!$AR$2:$BM$51,15))</f>
        <v/>
      </c>
      <c r="E68" s="94" t="str">
        <f>IF(ISBLANK(VLOOKUP($A68,種目処理!$AR$2:$BM$51,16)),"",VLOOKUP($A68,種目処理!$AR$2:$BM$51,16))</f>
        <v/>
      </c>
      <c r="F68" s="94" t="str">
        <f>IF(ISBLANK(VLOOKUP($A68,種目処理!$AR$2:$BM$51,17)),"",VLOOKUP($A68,種目処理!$AR$2:$BM$51,17))</f>
        <v/>
      </c>
      <c r="G68" s="98" t="str">
        <f>IF(ISBLANK(VLOOKUP($A68,種目処理!$AR$2:$BM$51,18)),"",VLOOKUP($A68,種目処理!$AR$2:$BM$51,18))</f>
        <v/>
      </c>
      <c r="H68" s="99" t="str">
        <f>IF(ISBLANK(VLOOKUP($A68,種目処理!$AR$2:$BM$51,19)),"",VLOOKUP($A68,種目処理!$AR$2:$BM$51,19))</f>
        <v/>
      </c>
      <c r="I68" s="102" t="str">
        <f>IF(ISBLANK(VLOOKUP($A68,種目処理!$AR$2:$BM$51,20)),"",VLOOKUP($A68,種目処理!$AR$2:$BM$51,20))</f>
        <v/>
      </c>
      <c r="J68" s="101" t="str">
        <f>IF(ISBLANK(VLOOKUP($A68,種目処理!$AR$2:$BM$51,21)),"",VLOOKUP($A68,種目処理!$AR$2:$BM$51,21))</f>
        <v/>
      </c>
      <c r="K68" s="111" t="str">
        <f>IF(ISBLANK(VLOOKUP($A68,種目処理!$AR$2:$BM$51,22)),"",VLOOKUP($A68,種目処理!$AR$2:$BM$51,22))</f>
        <v/>
      </c>
      <c r="L68" s="7"/>
      <c r="M68" s="1"/>
      <c r="N68" s="1"/>
      <c r="O68" s="3"/>
      <c r="P68" s="38"/>
      <c r="Q68" s="39"/>
      <c r="R68" s="39"/>
      <c r="S68" s="39"/>
      <c r="T68" s="40"/>
      <c r="U68" s="3"/>
      <c r="V68" s="3"/>
      <c r="W68" s="3"/>
      <c r="X68" s="3"/>
      <c r="Y68" s="3"/>
      <c r="Z68" s="3"/>
      <c r="AA68" s="3"/>
      <c r="AB68" s="1"/>
      <c r="AC68" s="1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customFormat="1" ht="24" customHeight="1" x14ac:dyDescent="0.15">
      <c r="A69" s="23">
        <v>65</v>
      </c>
      <c r="B69" s="94" t="str">
        <f>IF(ISBLANK(VLOOKUP($A69,種目処理!$AR$2:$BM$51,13)),"",VLOOKUP($A69,種目処理!$AR$2:$BM$51,13))</f>
        <v/>
      </c>
      <c r="C69" s="94" t="str">
        <f>IF(ISBLANK(VLOOKUP($A69,種目処理!$AR$2:$BM$51,14)),"",VLOOKUP($A69,種目処理!$AR$2:$BM$51,14))</f>
        <v/>
      </c>
      <c r="D69" s="94" t="str">
        <f>IF(ISBLANK(VLOOKUP($A69,種目処理!$AR$2:$BM$51,15)),"",VLOOKUP($A69,種目処理!$AR$2:$BM$51,15))</f>
        <v/>
      </c>
      <c r="E69" s="94" t="str">
        <f>IF(ISBLANK(VLOOKUP($A69,種目処理!$AR$2:$BM$51,16)),"",VLOOKUP($A69,種目処理!$AR$2:$BM$51,16))</f>
        <v/>
      </c>
      <c r="F69" s="94" t="str">
        <f>IF(ISBLANK(VLOOKUP($A69,種目処理!$AR$2:$BM$51,17)),"",VLOOKUP($A69,種目処理!$AR$2:$BM$51,17))</f>
        <v/>
      </c>
      <c r="G69" s="98" t="str">
        <f>IF(ISBLANK(VLOOKUP($A69,種目処理!$AR$2:$BM$51,18)),"",VLOOKUP($A69,種目処理!$AR$2:$BM$51,18))</f>
        <v/>
      </c>
      <c r="H69" s="99" t="str">
        <f>IF(ISBLANK(VLOOKUP($A69,種目処理!$AR$2:$BM$51,19)),"",VLOOKUP($A69,種目処理!$AR$2:$BM$51,19))</f>
        <v/>
      </c>
      <c r="I69" s="102" t="str">
        <f>IF(ISBLANK(VLOOKUP($A69,種目処理!$AR$2:$BM$51,20)),"",VLOOKUP($A69,種目処理!$AR$2:$BM$51,20))</f>
        <v/>
      </c>
      <c r="J69" s="101" t="str">
        <f>IF(ISBLANK(VLOOKUP($A69,種目処理!$AR$2:$BM$51,21)),"",VLOOKUP($A69,種目処理!$AR$2:$BM$51,21))</f>
        <v/>
      </c>
      <c r="K69" s="111" t="str">
        <f>IF(ISBLANK(VLOOKUP($A69,種目処理!$AR$2:$BM$51,22)),"",VLOOKUP($A69,種目処理!$AR$2:$BM$51,22))</f>
        <v/>
      </c>
      <c r="L69" s="7"/>
      <c r="M69" s="1"/>
      <c r="N69" s="1"/>
      <c r="O69" s="3"/>
      <c r="P69" s="38"/>
      <c r="Q69" s="39"/>
      <c r="R69" s="39"/>
      <c r="S69" s="39"/>
      <c r="T69" s="40"/>
      <c r="U69" s="3"/>
      <c r="V69" s="3"/>
      <c r="W69" s="3"/>
      <c r="X69" s="3"/>
      <c r="Y69" s="3"/>
      <c r="Z69" s="3"/>
      <c r="AA69" s="3"/>
      <c r="AB69" s="1"/>
      <c r="AC69" s="1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customFormat="1" ht="24" customHeight="1" x14ac:dyDescent="0.15">
      <c r="A70" s="23">
        <v>66</v>
      </c>
      <c r="B70" s="94" t="str">
        <f>IF(ISBLANK(VLOOKUP($A70,種目処理!$AR$2:$BM$51,13)),"",VLOOKUP($A70,種目処理!$AR$2:$BM$51,13))</f>
        <v/>
      </c>
      <c r="C70" s="94" t="str">
        <f>IF(ISBLANK(VLOOKUP($A70,種目処理!$AR$2:$BM$51,14)),"",VLOOKUP($A70,種目処理!$AR$2:$BM$51,14))</f>
        <v/>
      </c>
      <c r="D70" s="94" t="str">
        <f>IF(ISBLANK(VLOOKUP($A70,種目処理!$AR$2:$BM$51,15)),"",VLOOKUP($A70,種目処理!$AR$2:$BM$51,15))</f>
        <v/>
      </c>
      <c r="E70" s="94" t="str">
        <f>IF(ISBLANK(VLOOKUP($A70,種目処理!$AR$2:$BM$51,16)),"",VLOOKUP($A70,種目処理!$AR$2:$BM$51,16))</f>
        <v/>
      </c>
      <c r="F70" s="94" t="str">
        <f>IF(ISBLANK(VLOOKUP($A70,種目処理!$AR$2:$BM$51,17)),"",VLOOKUP($A70,種目処理!$AR$2:$BM$51,17))</f>
        <v/>
      </c>
      <c r="G70" s="98" t="str">
        <f>IF(ISBLANK(VLOOKUP($A70,種目処理!$AR$2:$BM$51,18)),"",VLOOKUP($A70,種目処理!$AR$2:$BM$51,18))</f>
        <v/>
      </c>
      <c r="H70" s="99" t="str">
        <f>IF(ISBLANK(VLOOKUP($A70,種目処理!$AR$2:$BM$51,19)),"",VLOOKUP($A70,種目処理!$AR$2:$BM$51,19))</f>
        <v/>
      </c>
      <c r="I70" s="102" t="str">
        <f>IF(ISBLANK(VLOOKUP($A70,種目処理!$AR$2:$BM$51,20)),"",VLOOKUP($A70,種目処理!$AR$2:$BM$51,20))</f>
        <v/>
      </c>
      <c r="J70" s="101" t="str">
        <f>IF(ISBLANK(VLOOKUP($A70,種目処理!$AR$2:$BM$51,21)),"",VLOOKUP($A70,種目処理!$AR$2:$BM$51,21))</f>
        <v/>
      </c>
      <c r="K70" s="111" t="str">
        <f>IF(ISBLANK(VLOOKUP($A70,種目処理!$AR$2:$BM$51,22)),"",VLOOKUP($A70,種目処理!$AR$2:$BM$51,22))</f>
        <v/>
      </c>
      <c r="L70" s="7"/>
      <c r="M70" s="1"/>
      <c r="N70" s="1"/>
      <c r="O70" s="3"/>
      <c r="P70" s="38"/>
      <c r="Q70" s="39"/>
      <c r="R70" s="39"/>
      <c r="S70" s="39"/>
      <c r="T70" s="40"/>
      <c r="U70" s="3"/>
      <c r="V70" s="3"/>
      <c r="W70" s="3"/>
      <c r="X70" s="3"/>
      <c r="Y70" s="3"/>
      <c r="Z70" s="3"/>
      <c r="AA70" s="3"/>
      <c r="AB70" s="1"/>
      <c r="AC70" s="1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customFormat="1" ht="24" customHeight="1" x14ac:dyDescent="0.15">
      <c r="A71" s="23">
        <v>67</v>
      </c>
      <c r="B71" s="94" t="str">
        <f>IF(ISBLANK(VLOOKUP($A71,種目処理!$AR$2:$BM$51,13)),"",VLOOKUP($A71,種目処理!$AR$2:$BM$51,13))</f>
        <v/>
      </c>
      <c r="C71" s="94" t="str">
        <f>IF(ISBLANK(VLOOKUP($A71,種目処理!$AR$2:$BM$51,14)),"",VLOOKUP($A71,種目処理!$AR$2:$BM$51,14))</f>
        <v/>
      </c>
      <c r="D71" s="94" t="str">
        <f>IF(ISBLANK(VLOOKUP($A71,種目処理!$AR$2:$BM$51,15)),"",VLOOKUP($A71,種目処理!$AR$2:$BM$51,15))</f>
        <v/>
      </c>
      <c r="E71" s="94" t="str">
        <f>IF(ISBLANK(VLOOKUP($A71,種目処理!$AR$2:$BM$51,16)),"",VLOOKUP($A71,種目処理!$AR$2:$BM$51,16))</f>
        <v/>
      </c>
      <c r="F71" s="94" t="str">
        <f>IF(ISBLANK(VLOOKUP($A71,種目処理!$AR$2:$BM$51,17)),"",VLOOKUP($A71,種目処理!$AR$2:$BM$51,17))</f>
        <v/>
      </c>
      <c r="G71" s="98" t="str">
        <f>IF(ISBLANK(VLOOKUP($A71,種目処理!$AR$2:$BM$51,18)),"",VLOOKUP($A71,種目処理!$AR$2:$BM$51,18))</f>
        <v/>
      </c>
      <c r="H71" s="99" t="str">
        <f>IF(ISBLANK(VLOOKUP($A71,種目処理!$AR$2:$BM$51,19)),"",VLOOKUP($A71,種目処理!$AR$2:$BM$51,19))</f>
        <v/>
      </c>
      <c r="I71" s="102" t="str">
        <f>IF(ISBLANK(VLOOKUP($A71,種目処理!$AR$2:$BM$51,20)),"",VLOOKUP($A71,種目処理!$AR$2:$BM$51,20))</f>
        <v/>
      </c>
      <c r="J71" s="101" t="str">
        <f>IF(ISBLANK(VLOOKUP($A71,種目処理!$AR$2:$BM$51,21)),"",VLOOKUP($A71,種目処理!$AR$2:$BM$51,21))</f>
        <v/>
      </c>
      <c r="K71" s="111" t="str">
        <f>IF(ISBLANK(VLOOKUP($A71,種目処理!$AR$2:$BM$51,22)),"",VLOOKUP($A71,種目処理!$AR$2:$BM$51,22))</f>
        <v/>
      </c>
      <c r="L71" s="7"/>
      <c r="M71" s="1"/>
      <c r="N71" s="1"/>
      <c r="O71" s="3"/>
      <c r="P71" s="38"/>
      <c r="Q71" s="39"/>
      <c r="R71" s="39"/>
      <c r="S71" s="39"/>
      <c r="T71" s="40"/>
      <c r="U71" s="3"/>
      <c r="V71" s="3"/>
      <c r="W71" s="3"/>
      <c r="X71" s="3"/>
      <c r="Y71" s="3"/>
      <c r="Z71" s="3"/>
      <c r="AA71" s="3"/>
      <c r="AB71" s="1"/>
      <c r="AC71" s="1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customFormat="1" ht="24" customHeight="1" x14ac:dyDescent="0.15">
      <c r="A72" s="23">
        <v>68</v>
      </c>
      <c r="B72" s="94" t="str">
        <f>IF(ISBLANK(VLOOKUP($A72,種目処理!$AR$2:$BM$51,13)),"",VLOOKUP($A72,種目処理!$AR$2:$BM$51,13))</f>
        <v/>
      </c>
      <c r="C72" s="94" t="str">
        <f>IF(ISBLANK(VLOOKUP($A72,種目処理!$AR$2:$BM$51,14)),"",VLOOKUP($A72,種目処理!$AR$2:$BM$51,14))</f>
        <v/>
      </c>
      <c r="D72" s="94" t="str">
        <f>IF(ISBLANK(VLOOKUP($A72,種目処理!$AR$2:$BM$51,15)),"",VLOOKUP($A72,種目処理!$AR$2:$BM$51,15))</f>
        <v/>
      </c>
      <c r="E72" s="94" t="str">
        <f>IF(ISBLANK(VLOOKUP($A72,種目処理!$AR$2:$BM$51,16)),"",VLOOKUP($A72,種目処理!$AR$2:$BM$51,16))</f>
        <v/>
      </c>
      <c r="F72" s="94" t="str">
        <f>IF(ISBLANK(VLOOKUP($A72,種目処理!$AR$2:$BM$51,17)),"",VLOOKUP($A72,種目処理!$AR$2:$BM$51,17))</f>
        <v/>
      </c>
      <c r="G72" s="98" t="str">
        <f>IF(ISBLANK(VLOOKUP($A72,種目処理!$AR$2:$BM$51,18)),"",VLOOKUP($A72,種目処理!$AR$2:$BM$51,18))</f>
        <v/>
      </c>
      <c r="H72" s="99" t="str">
        <f>IF(ISBLANK(VLOOKUP($A72,種目処理!$AR$2:$BM$51,19)),"",VLOOKUP($A72,種目処理!$AR$2:$BM$51,19))</f>
        <v/>
      </c>
      <c r="I72" s="102" t="str">
        <f>IF(ISBLANK(VLOOKUP($A72,種目処理!$AR$2:$BM$51,20)),"",VLOOKUP($A72,種目処理!$AR$2:$BM$51,20))</f>
        <v/>
      </c>
      <c r="J72" s="101" t="str">
        <f>IF(ISBLANK(VLOOKUP($A72,種目処理!$AR$2:$BM$51,21)),"",VLOOKUP($A72,種目処理!$AR$2:$BM$51,21))</f>
        <v/>
      </c>
      <c r="K72" s="111" t="str">
        <f>IF(ISBLANK(VLOOKUP($A72,種目処理!$AR$2:$BM$51,22)),"",VLOOKUP($A72,種目処理!$AR$2:$BM$51,22))</f>
        <v/>
      </c>
      <c r="L72" s="7"/>
      <c r="M72" s="1"/>
      <c r="N72" s="1"/>
      <c r="O72" s="3"/>
      <c r="P72" s="38"/>
      <c r="Q72" s="39"/>
      <c r="R72" s="39"/>
      <c r="S72" s="39"/>
      <c r="T72" s="40"/>
      <c r="U72" s="3"/>
      <c r="V72" s="3"/>
      <c r="W72" s="3"/>
      <c r="X72" s="3"/>
      <c r="Y72" s="3"/>
      <c r="Z72" s="3"/>
      <c r="AA72" s="3"/>
      <c r="AB72" s="1"/>
      <c r="AC72" s="1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customFormat="1" ht="24" customHeight="1" x14ac:dyDescent="0.15">
      <c r="A73" s="23">
        <v>69</v>
      </c>
      <c r="B73" s="94" t="str">
        <f>IF(ISBLANK(VLOOKUP($A73,種目処理!$AR$2:$BM$51,13)),"",VLOOKUP($A73,種目処理!$AR$2:$BM$51,13))</f>
        <v/>
      </c>
      <c r="C73" s="94" t="str">
        <f>IF(ISBLANK(VLOOKUP($A73,種目処理!$AR$2:$BM$51,14)),"",VLOOKUP($A73,種目処理!$AR$2:$BM$51,14))</f>
        <v/>
      </c>
      <c r="D73" s="94" t="str">
        <f>IF(ISBLANK(VLOOKUP($A73,種目処理!$AR$2:$BM$51,15)),"",VLOOKUP($A73,種目処理!$AR$2:$BM$51,15))</f>
        <v/>
      </c>
      <c r="E73" s="94" t="str">
        <f>IF(ISBLANK(VLOOKUP($A73,種目処理!$AR$2:$BM$51,16)),"",VLOOKUP($A73,種目処理!$AR$2:$BM$51,16))</f>
        <v/>
      </c>
      <c r="F73" s="94" t="str">
        <f>IF(ISBLANK(VLOOKUP($A73,種目処理!$AR$2:$BM$51,17)),"",VLOOKUP($A73,種目処理!$AR$2:$BM$51,17))</f>
        <v/>
      </c>
      <c r="G73" s="98" t="str">
        <f>IF(ISBLANK(VLOOKUP($A73,種目処理!$AR$2:$BM$51,18)),"",VLOOKUP($A73,種目処理!$AR$2:$BM$51,18))</f>
        <v/>
      </c>
      <c r="H73" s="99" t="str">
        <f>IF(ISBLANK(VLOOKUP($A73,種目処理!$AR$2:$BM$51,19)),"",VLOOKUP($A73,種目処理!$AR$2:$BM$51,19))</f>
        <v/>
      </c>
      <c r="I73" s="102" t="str">
        <f>IF(ISBLANK(VLOOKUP($A73,種目処理!$AR$2:$BM$51,20)),"",VLOOKUP($A73,種目処理!$AR$2:$BM$51,20))</f>
        <v/>
      </c>
      <c r="J73" s="101" t="str">
        <f>IF(ISBLANK(VLOOKUP($A73,種目処理!$AR$2:$BM$51,21)),"",VLOOKUP($A73,種目処理!$AR$2:$BM$51,21))</f>
        <v/>
      </c>
      <c r="K73" s="111" t="str">
        <f>IF(ISBLANK(VLOOKUP($A73,種目処理!$AR$2:$BM$51,22)),"",VLOOKUP($A73,種目処理!$AR$2:$BM$51,22))</f>
        <v/>
      </c>
      <c r="L73" s="7"/>
      <c r="M73" s="1"/>
      <c r="N73" s="1"/>
      <c r="O73" s="3"/>
      <c r="P73" s="38"/>
      <c r="Q73" s="39"/>
      <c r="R73" s="39"/>
      <c r="S73" s="39"/>
      <c r="T73" s="40"/>
      <c r="U73" s="3"/>
      <c r="V73" s="3"/>
      <c r="W73" s="3"/>
      <c r="X73" s="3"/>
      <c r="Y73" s="3"/>
      <c r="Z73" s="3"/>
      <c r="AA73" s="3"/>
      <c r="AB73" s="1"/>
      <c r="AC73" s="1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customFormat="1" ht="24" customHeight="1" x14ac:dyDescent="0.15">
      <c r="A74" s="63">
        <v>70</v>
      </c>
      <c r="B74" s="103" t="str">
        <f>IF(ISBLANK(VLOOKUP($A74,種目処理!$AR$2:$BM$51,13)),"",VLOOKUP($A74,種目処理!$AR$2:$BM$51,13))</f>
        <v/>
      </c>
      <c r="C74" s="103" t="str">
        <f>IF(ISBLANK(VLOOKUP($A74,種目処理!$AR$2:$BM$51,14)),"",VLOOKUP($A74,種目処理!$AR$2:$BM$51,14))</f>
        <v/>
      </c>
      <c r="D74" s="103" t="str">
        <f>IF(ISBLANK(VLOOKUP($A74,種目処理!$AR$2:$BM$51,15)),"",VLOOKUP($A74,種目処理!$AR$2:$BM$51,15))</f>
        <v/>
      </c>
      <c r="E74" s="103" t="str">
        <f>IF(ISBLANK(VLOOKUP($A74,種目処理!$AR$2:$BM$51,16)),"",VLOOKUP($A74,種目処理!$AR$2:$BM$51,16))</f>
        <v/>
      </c>
      <c r="F74" s="103" t="str">
        <f>IF(ISBLANK(VLOOKUP($A74,種目処理!$AR$2:$BM$51,17)),"",VLOOKUP($A74,種目処理!$AR$2:$BM$51,17))</f>
        <v/>
      </c>
      <c r="G74" s="104" t="str">
        <f>IF(ISBLANK(VLOOKUP($A74,種目処理!$AR$2:$BM$51,18)),"",VLOOKUP($A74,種目処理!$AR$2:$BM$51,18))</f>
        <v/>
      </c>
      <c r="H74" s="105" t="str">
        <f>IF(ISBLANK(VLOOKUP($A74,種目処理!$AR$2:$BM$51,19)),"",VLOOKUP($A74,種目処理!$AR$2:$BM$51,19))</f>
        <v/>
      </c>
      <c r="I74" s="106" t="str">
        <f>IF(ISBLANK(VLOOKUP($A74,種目処理!$AR$2:$BM$51,20)),"",VLOOKUP($A74,種目処理!$AR$2:$BM$51,20))</f>
        <v/>
      </c>
      <c r="J74" s="107" t="str">
        <f>IF(ISBLANK(VLOOKUP($A74,種目処理!$AR$2:$BM$51,21)),"",VLOOKUP($A74,種目処理!$AR$2:$BM$51,21))</f>
        <v/>
      </c>
      <c r="K74" s="112" t="str">
        <f>IF(ISBLANK(VLOOKUP($A74,種目処理!$AR$2:$BM$51,22)),"",VLOOKUP($A74,種目処理!$AR$2:$BM$51,22))</f>
        <v/>
      </c>
      <c r="L74" s="7"/>
      <c r="M74" s="1"/>
      <c r="N74" s="1"/>
      <c r="O74" s="3"/>
      <c r="P74" s="38"/>
      <c r="Q74" s="39"/>
      <c r="R74" s="39"/>
      <c r="S74" s="39"/>
      <c r="T74" s="40"/>
      <c r="U74" s="3"/>
      <c r="V74" s="3"/>
      <c r="W74" s="3"/>
      <c r="X74" s="3"/>
      <c r="Y74" s="3"/>
      <c r="Z74" s="3"/>
      <c r="AA74" s="3"/>
      <c r="AB74" s="1"/>
      <c r="AC74" s="1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customFormat="1" x14ac:dyDescent="0.15">
      <c r="A75" s="7"/>
      <c r="B75" s="7"/>
      <c r="C75" s="7"/>
      <c r="D75" s="7"/>
      <c r="E75" s="7"/>
      <c r="F75" s="7"/>
      <c r="G75" s="34"/>
      <c r="H75" s="34"/>
      <c r="I75" s="35"/>
      <c r="J75" s="36"/>
      <c r="K75" s="36"/>
      <c r="L75" s="7"/>
      <c r="M75" s="1"/>
      <c r="N75" s="1"/>
      <c r="O75" s="1"/>
      <c r="P75" s="20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F75" s="7"/>
    </row>
    <row r="76" spans="1:46" customFormat="1" x14ac:dyDescent="0.15">
      <c r="A76" s="7"/>
      <c r="B76" s="7"/>
      <c r="C76" s="7"/>
      <c r="D76" s="7"/>
      <c r="E76" s="7"/>
      <c r="F76" s="7"/>
      <c r="G76" s="34"/>
      <c r="H76" s="34"/>
      <c r="I76" s="35"/>
      <c r="J76" s="36"/>
      <c r="K76" s="36"/>
      <c r="L76" s="7"/>
      <c r="M76" s="1"/>
      <c r="N76" s="1"/>
      <c r="O76" s="1"/>
      <c r="P76" s="20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F76" s="7"/>
    </row>
    <row r="77" spans="1:46" customFormat="1" x14ac:dyDescent="0.15">
      <c r="A77" s="7"/>
      <c r="B77" s="7"/>
      <c r="C77" s="7"/>
      <c r="D77" s="7"/>
      <c r="E77" s="7"/>
      <c r="F77" s="7"/>
      <c r="G77" s="34"/>
      <c r="H77" s="34"/>
      <c r="I77" s="35"/>
      <c r="J77" s="36"/>
      <c r="K77" s="36"/>
      <c r="L77" s="7"/>
      <c r="M77" s="1"/>
      <c r="N77" s="1"/>
      <c r="O77" s="1"/>
      <c r="P77" s="2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F77" s="7"/>
    </row>
    <row r="78" spans="1:46" customFormat="1" x14ac:dyDescent="0.15">
      <c r="A78" s="7"/>
      <c r="B78" s="7"/>
      <c r="C78" s="7"/>
      <c r="D78" s="7"/>
      <c r="E78" s="7"/>
      <c r="F78" s="7"/>
      <c r="G78" s="34"/>
      <c r="H78" s="34"/>
      <c r="I78" s="35"/>
      <c r="J78" s="36"/>
      <c r="K78" s="36"/>
      <c r="L78" s="7"/>
      <c r="M78" s="1"/>
      <c r="N78" s="1"/>
      <c r="O78" s="1"/>
      <c r="P78" s="2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F78" s="7"/>
    </row>
    <row r="79" spans="1:46" customFormat="1" x14ac:dyDescent="0.15">
      <c r="A79" s="7"/>
      <c r="B79" s="7"/>
      <c r="C79" s="7"/>
      <c r="D79" s="7"/>
      <c r="E79" s="7"/>
      <c r="F79" s="7"/>
      <c r="G79" s="34"/>
      <c r="H79" s="34"/>
      <c r="I79" s="35"/>
      <c r="J79" s="36"/>
      <c r="K79" s="36"/>
      <c r="L79" s="7"/>
      <c r="M79" s="1"/>
      <c r="N79" s="1"/>
      <c r="O79" s="1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F79" s="7"/>
    </row>
    <row r="80" spans="1:46" customFormat="1" x14ac:dyDescent="0.15">
      <c r="A80" s="7"/>
      <c r="B80" s="7"/>
      <c r="C80" s="7"/>
      <c r="D80" s="7"/>
      <c r="E80" s="7"/>
      <c r="F80" s="7"/>
      <c r="G80" s="34"/>
      <c r="H80" s="34"/>
      <c r="I80" s="35"/>
      <c r="J80" s="36"/>
      <c r="K80" s="36"/>
      <c r="L80" s="7"/>
      <c r="M80" s="1"/>
      <c r="N80" s="1"/>
      <c r="O80" s="1"/>
      <c r="P80" s="2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F80" s="7"/>
    </row>
    <row r="81" spans="1:32" customFormat="1" x14ac:dyDescent="0.15">
      <c r="A81" s="7"/>
      <c r="B81" s="7"/>
      <c r="C81" s="7"/>
      <c r="D81" s="7"/>
      <c r="E81" s="7"/>
      <c r="F81" s="7"/>
      <c r="G81" s="34"/>
      <c r="H81" s="34"/>
      <c r="I81" s="35"/>
      <c r="J81" s="36"/>
      <c r="K81" s="36"/>
      <c r="L81" s="7"/>
      <c r="M81" s="1"/>
      <c r="N81" s="1"/>
      <c r="O81" s="1"/>
      <c r="P81" s="2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F81" s="7"/>
    </row>
    <row r="82" spans="1:32" customFormat="1" x14ac:dyDescent="0.15">
      <c r="A82" s="7"/>
      <c r="B82" s="7"/>
      <c r="C82" s="7"/>
      <c r="D82" s="7"/>
      <c r="E82" s="7"/>
      <c r="F82" s="7"/>
      <c r="G82" s="34"/>
      <c r="H82" s="34"/>
      <c r="I82" s="35"/>
      <c r="J82" s="36"/>
      <c r="K82" s="36"/>
      <c r="L82" s="7"/>
      <c r="M82" s="1"/>
      <c r="N82" s="1"/>
      <c r="O82" s="1"/>
      <c r="P82" s="2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F82" s="7"/>
    </row>
    <row r="83" spans="1:32" customFormat="1" x14ac:dyDescent="0.15">
      <c r="A83" s="7"/>
      <c r="B83" s="7"/>
      <c r="C83" s="7"/>
      <c r="D83" s="7"/>
      <c r="E83" s="7"/>
      <c r="F83" s="7"/>
      <c r="G83" s="34"/>
      <c r="H83" s="34"/>
      <c r="I83" s="35"/>
      <c r="J83" s="36"/>
      <c r="K83" s="36"/>
      <c r="L83" s="7"/>
      <c r="M83" s="1"/>
      <c r="N83" s="1"/>
      <c r="O83" s="1"/>
      <c r="P83" s="2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F83" s="7"/>
    </row>
    <row r="84" spans="1:32" customFormat="1" x14ac:dyDescent="0.15">
      <c r="A84" s="7"/>
      <c r="B84" s="7"/>
      <c r="C84" s="7"/>
      <c r="D84" s="7"/>
      <c r="E84" s="7"/>
      <c r="F84" s="7"/>
      <c r="G84" s="34"/>
      <c r="H84" s="34"/>
      <c r="I84" s="35"/>
      <c r="J84" s="36"/>
      <c r="K84" s="36"/>
      <c r="L84" s="7"/>
      <c r="M84" s="1"/>
      <c r="N84" s="1"/>
      <c r="O84" s="1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F84" s="7"/>
    </row>
    <row r="85" spans="1:32" customFormat="1" x14ac:dyDescent="0.15">
      <c r="A85" s="7"/>
      <c r="B85" s="7"/>
      <c r="C85" s="7"/>
      <c r="D85" s="7"/>
      <c r="E85" s="7"/>
      <c r="F85" s="7"/>
      <c r="G85" s="34"/>
      <c r="H85" s="34"/>
      <c r="I85" s="35"/>
      <c r="J85" s="36"/>
      <c r="K85" s="36"/>
      <c r="L85" s="7"/>
      <c r="M85" s="1"/>
      <c r="N85" s="1"/>
      <c r="O85" s="1"/>
      <c r="P85" s="2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F85" s="7"/>
    </row>
    <row r="86" spans="1:32" customFormat="1" x14ac:dyDescent="0.15">
      <c r="A86" s="7"/>
      <c r="B86" s="7"/>
      <c r="C86" s="7"/>
      <c r="D86" s="7"/>
      <c r="E86" s="7"/>
      <c r="F86" s="7"/>
      <c r="G86" s="34"/>
      <c r="H86" s="34"/>
      <c r="I86" s="35"/>
      <c r="J86" s="36"/>
      <c r="K86" s="36"/>
      <c r="L86" s="7"/>
      <c r="M86" s="1"/>
      <c r="N86" s="1"/>
      <c r="O86" s="1"/>
      <c r="P86" s="2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F86" s="7"/>
    </row>
    <row r="87" spans="1:32" customFormat="1" x14ac:dyDescent="0.15">
      <c r="A87" s="7"/>
      <c r="B87" s="7"/>
      <c r="C87" s="7"/>
      <c r="D87" s="7"/>
      <c r="E87" s="7"/>
      <c r="F87" s="7"/>
      <c r="G87" s="34"/>
      <c r="H87" s="34"/>
      <c r="I87" s="35"/>
      <c r="J87" s="36"/>
      <c r="K87" s="36"/>
      <c r="L87" s="7"/>
      <c r="M87" s="1"/>
      <c r="N87" s="1"/>
      <c r="O87" s="1"/>
      <c r="P87" s="2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F87" s="7"/>
    </row>
    <row r="88" spans="1:32" customFormat="1" x14ac:dyDescent="0.15">
      <c r="A88" s="7"/>
      <c r="B88" s="7"/>
      <c r="C88" s="7"/>
      <c r="D88" s="7"/>
      <c r="E88" s="7"/>
      <c r="F88" s="7"/>
      <c r="G88" s="34"/>
      <c r="H88" s="34"/>
      <c r="I88" s="35"/>
      <c r="J88" s="36"/>
      <c r="K88" s="36"/>
      <c r="L88" s="7"/>
      <c r="M88" s="1"/>
      <c r="N88" s="1"/>
      <c r="O88" s="1"/>
      <c r="P88" s="2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F88" s="7"/>
    </row>
    <row r="89" spans="1:32" customFormat="1" x14ac:dyDescent="0.15">
      <c r="A89" s="7"/>
      <c r="B89" s="7"/>
      <c r="C89" s="7"/>
      <c r="D89" s="7"/>
      <c r="E89" s="7"/>
      <c r="F89" s="7"/>
      <c r="G89" s="34"/>
      <c r="H89" s="34"/>
      <c r="I89" s="35"/>
      <c r="J89" s="36"/>
      <c r="K89" s="36"/>
      <c r="L89" s="7"/>
      <c r="M89" s="1"/>
      <c r="N89" s="1"/>
      <c r="O89" s="1"/>
      <c r="P89" s="20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F89" s="7"/>
    </row>
    <row r="90" spans="1:32" customFormat="1" x14ac:dyDescent="0.15">
      <c r="A90" s="7"/>
      <c r="B90" s="7"/>
      <c r="C90" s="7"/>
      <c r="D90" s="7"/>
      <c r="E90" s="7"/>
      <c r="F90" s="7"/>
      <c r="G90" s="34"/>
      <c r="H90" s="34"/>
      <c r="I90" s="35"/>
      <c r="J90" s="36"/>
      <c r="K90" s="36"/>
      <c r="L90" s="7"/>
      <c r="M90" s="1"/>
      <c r="N90" s="1"/>
      <c r="O90" s="1"/>
      <c r="P90" s="2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F90" s="7"/>
    </row>
    <row r="91" spans="1:32" customFormat="1" x14ac:dyDescent="0.15">
      <c r="A91" s="7"/>
      <c r="B91" s="7"/>
      <c r="C91" s="7"/>
      <c r="D91" s="7"/>
      <c r="E91" s="7"/>
      <c r="F91" s="7"/>
      <c r="G91" s="34"/>
      <c r="H91" s="34"/>
      <c r="I91" s="35"/>
      <c r="J91" s="36"/>
      <c r="K91" s="36"/>
      <c r="L91" s="7"/>
      <c r="M91" s="1"/>
      <c r="N91" s="1"/>
      <c r="O91" s="1"/>
      <c r="P91" s="2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F91" s="7"/>
    </row>
    <row r="92" spans="1:32" customFormat="1" x14ac:dyDescent="0.15">
      <c r="A92" s="7"/>
      <c r="B92" s="7"/>
      <c r="C92" s="7"/>
      <c r="D92" s="7"/>
      <c r="E92" s="7"/>
      <c r="F92" s="7"/>
      <c r="G92" s="34"/>
      <c r="H92" s="34"/>
      <c r="I92" s="35"/>
      <c r="J92" s="36"/>
      <c r="K92" s="36"/>
      <c r="L92" s="7"/>
      <c r="M92" s="1"/>
      <c r="N92" s="1"/>
      <c r="O92" s="1"/>
      <c r="P92" s="20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F92" s="7"/>
    </row>
    <row r="93" spans="1:32" customFormat="1" x14ac:dyDescent="0.15">
      <c r="A93" s="7"/>
      <c r="B93" s="7"/>
      <c r="C93" s="7"/>
      <c r="D93" s="7"/>
      <c r="E93" s="7"/>
      <c r="F93" s="7"/>
      <c r="G93" s="34"/>
      <c r="H93" s="34"/>
      <c r="I93" s="35"/>
      <c r="J93" s="36"/>
      <c r="K93" s="36"/>
      <c r="L93" s="7"/>
      <c r="M93" s="1"/>
      <c r="N93" s="1"/>
      <c r="O93" s="1"/>
      <c r="P93" s="20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F93" s="7"/>
    </row>
    <row r="94" spans="1:32" customFormat="1" x14ac:dyDescent="0.15">
      <c r="A94" s="7"/>
      <c r="B94" s="7"/>
      <c r="C94" s="7"/>
      <c r="D94" s="7"/>
      <c r="E94" s="7"/>
      <c r="F94" s="7"/>
      <c r="G94" s="34"/>
      <c r="H94" s="34"/>
      <c r="I94" s="35"/>
      <c r="J94" s="36"/>
      <c r="K94" s="36"/>
      <c r="L94" s="7"/>
      <c r="M94" s="1"/>
      <c r="N94" s="1"/>
      <c r="O94" s="1"/>
      <c r="P94" s="20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F94" s="7"/>
    </row>
    <row r="95" spans="1:32" customFormat="1" x14ac:dyDescent="0.15">
      <c r="A95" s="7"/>
      <c r="B95" s="7"/>
      <c r="C95" s="7"/>
      <c r="D95" s="7"/>
      <c r="E95" s="7"/>
      <c r="F95" s="7"/>
      <c r="G95" s="34"/>
      <c r="H95" s="34"/>
      <c r="I95" s="35"/>
      <c r="J95" s="36"/>
      <c r="K95" s="36"/>
      <c r="L95" s="7"/>
      <c r="M95" s="1"/>
      <c r="N95" s="1"/>
      <c r="O95" s="1"/>
      <c r="P95" s="20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F95" s="7"/>
    </row>
    <row r="96" spans="1:32" customFormat="1" x14ac:dyDescent="0.15">
      <c r="A96" s="7"/>
      <c r="B96" s="7"/>
      <c r="C96" s="7"/>
      <c r="D96" s="7"/>
      <c r="E96" s="7"/>
      <c r="F96" s="7"/>
      <c r="G96" s="34"/>
      <c r="H96" s="34"/>
      <c r="I96" s="35"/>
      <c r="J96" s="36"/>
      <c r="K96" s="36"/>
      <c r="L96" s="7"/>
      <c r="M96" s="1"/>
      <c r="N96" s="1"/>
      <c r="O96" s="1"/>
      <c r="P96" s="20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F96" s="7"/>
    </row>
    <row r="97" spans="1:32" customFormat="1" x14ac:dyDescent="0.15">
      <c r="A97" s="7"/>
      <c r="B97" s="7"/>
      <c r="C97" s="7"/>
      <c r="D97" s="7"/>
      <c r="E97" s="7"/>
      <c r="F97" s="7"/>
      <c r="G97" s="34"/>
      <c r="H97" s="34"/>
      <c r="I97" s="35"/>
      <c r="J97" s="36"/>
      <c r="K97" s="36"/>
      <c r="L97" s="7"/>
      <c r="M97" s="1"/>
      <c r="N97" s="1"/>
      <c r="O97" s="1"/>
      <c r="P97" s="20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F97" s="7"/>
    </row>
    <row r="98" spans="1:32" customFormat="1" x14ac:dyDescent="0.15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1"/>
      <c r="N98" s="1"/>
      <c r="O98" s="1"/>
      <c r="P98" s="20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F98" s="7"/>
    </row>
    <row r="99" spans="1:32" customFormat="1" x14ac:dyDescent="0.15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1"/>
      <c r="N99" s="1"/>
      <c r="O99" s="1"/>
      <c r="P99" s="20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F99" s="7"/>
    </row>
  </sheetData>
  <mergeCells count="13">
    <mergeCell ref="V2:W2"/>
    <mergeCell ref="J3:K3"/>
    <mergeCell ref="A1:K1"/>
    <mergeCell ref="A2:B2"/>
    <mergeCell ref="C2:D2"/>
    <mergeCell ref="G2:H2"/>
    <mergeCell ref="J2:K2"/>
    <mergeCell ref="A3:A4"/>
    <mergeCell ref="B3:B4"/>
    <mergeCell ref="C3:D3"/>
    <mergeCell ref="E3:E4"/>
    <mergeCell ref="G3:I4"/>
    <mergeCell ref="F3:F4"/>
  </mergeCells>
  <phoneticPr fontId="19"/>
  <dataValidations disablePrompts="1" count="1">
    <dataValidation type="list" allowBlank="1" showInputMessage="1" showErrorMessage="1" sqref="AA5:AA74" xr:uid="{00000000-0002-0000-0600-000000000000}">
      <formula1>prefec1</formula1>
    </dataValidation>
  </dataValidations>
  <pageMargins left="0.47244094488188981" right="0.47244094488188981" top="0.39370078740157483" bottom="0.39370078740157483" header="0.11811023622047245" footer="0.31496062992125984"/>
  <pageSetup paperSize="9" scale="88" orientation="portrait" r:id="rId1"/>
  <headerFooter>
    <oddHeader>&amp;R&amp;P / &amp;N ページ</oddHeader>
  </headerFooter>
  <rowBreaks count="1" manualBreakCount="1">
    <brk id="3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FF"/>
  </sheetPr>
  <dimension ref="A1:AT100"/>
  <sheetViews>
    <sheetView view="pageBreakPreview" zoomScale="90" zoomScaleNormal="80" zoomScaleSheetLayoutView="90" workbookViewId="0">
      <selection activeCell="J9" sqref="J9"/>
    </sheetView>
  </sheetViews>
  <sheetFormatPr defaultColWidth="3.625" defaultRowHeight="13.5" x14ac:dyDescent="0.15"/>
  <cols>
    <col min="1" max="1" width="3.75" style="7" customWidth="1"/>
    <col min="2" max="2" width="6.25" style="7" customWidth="1"/>
    <col min="3" max="4" width="15" style="7" customWidth="1"/>
    <col min="5" max="6" width="6" style="7" customWidth="1"/>
    <col min="7" max="9" width="12.5" style="7" customWidth="1"/>
    <col min="10" max="11" width="9.375" style="7" customWidth="1"/>
    <col min="12" max="12" width="3.625" style="7"/>
    <col min="13" max="14" width="3.625" style="1"/>
    <col min="15" max="15" width="10.375" style="7" bestFit="1" customWidth="1"/>
    <col min="16" max="16" width="29" style="8" customWidth="1"/>
    <col min="17" max="19" width="9.375" style="7" bestFit="1" customWidth="1"/>
    <col min="20" max="20" width="8.375" style="7" bestFit="1" customWidth="1"/>
    <col min="21" max="21" width="15" style="7" bestFit="1" customWidth="1"/>
    <col min="22" max="22" width="7" style="7" customWidth="1"/>
    <col min="23" max="23" width="19.375" style="7" bestFit="1" customWidth="1"/>
    <col min="24" max="24" width="4.375" style="7" customWidth="1"/>
    <col min="25" max="25" width="6.75" style="7" customWidth="1"/>
    <col min="26" max="26" width="12" style="7" customWidth="1"/>
    <col min="27" max="27" width="7.375" bestFit="1" customWidth="1"/>
    <col min="28" max="28" width="6.25" customWidth="1"/>
    <col min="29" max="29" width="13.875" style="6" bestFit="1" customWidth="1"/>
    <col min="30" max="31" width="6.25" customWidth="1"/>
    <col min="32" max="16384" width="3.625" style="7"/>
  </cols>
  <sheetData>
    <row r="1" spans="1:46" ht="32.25" customHeight="1" x14ac:dyDescent="0.15">
      <c r="A1" s="153" t="s">
        <v>639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46" customFormat="1" ht="24" customHeight="1" x14ac:dyDescent="0.15">
      <c r="A2" s="209" t="s">
        <v>642</v>
      </c>
      <c r="B2" s="210"/>
      <c r="C2" s="211" t="str">
        <f>IF(基礎データ!$C$2="","",基礎データ!$C$2)</f>
        <v/>
      </c>
      <c r="D2" s="211"/>
      <c r="E2" s="108" t="s">
        <v>583</v>
      </c>
      <c r="F2" s="120"/>
      <c r="G2" s="212" t="str">
        <f>IF(基礎データ!$C$5="","",基礎データ!$C$5)</f>
        <v/>
      </c>
      <c r="H2" s="212"/>
      <c r="I2" s="117"/>
      <c r="J2" s="213"/>
      <c r="K2" s="214"/>
      <c r="L2" s="7"/>
      <c r="M2" s="1"/>
      <c r="N2" s="1"/>
      <c r="O2" s="7"/>
      <c r="P2" s="8"/>
      <c r="Q2" s="7"/>
      <c r="R2" s="7"/>
      <c r="S2" s="7"/>
      <c r="T2" s="7"/>
      <c r="U2" s="7"/>
      <c r="V2" s="152"/>
      <c r="W2" s="152"/>
      <c r="X2" s="19"/>
      <c r="Y2" s="7"/>
      <c r="Z2" s="7"/>
      <c r="AC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customFormat="1" ht="18" customHeight="1" x14ac:dyDescent="0.15">
      <c r="A3" s="149"/>
      <c r="B3" s="151" t="s">
        <v>476</v>
      </c>
      <c r="C3" s="129" t="s">
        <v>2</v>
      </c>
      <c r="D3" s="129"/>
      <c r="E3" s="151" t="s">
        <v>464</v>
      </c>
      <c r="F3" s="215" t="s">
        <v>644</v>
      </c>
      <c r="G3" s="131" t="s">
        <v>569</v>
      </c>
      <c r="H3" s="132"/>
      <c r="I3" s="132"/>
      <c r="J3" s="132" t="s">
        <v>570</v>
      </c>
      <c r="K3" s="208"/>
      <c r="L3" s="7"/>
      <c r="M3" s="1"/>
      <c r="N3" s="1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C3" s="6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customFormat="1" ht="18" customHeight="1" thickBot="1" x14ac:dyDescent="0.2">
      <c r="A4" s="150"/>
      <c r="B4" s="130"/>
      <c r="C4" s="21" t="s">
        <v>10</v>
      </c>
      <c r="D4" s="21" t="s">
        <v>501</v>
      </c>
      <c r="E4" s="130"/>
      <c r="F4" s="216"/>
      <c r="G4" s="136"/>
      <c r="H4" s="137"/>
      <c r="I4" s="137"/>
      <c r="J4" s="21" t="s">
        <v>567</v>
      </c>
      <c r="K4" s="109" t="s">
        <v>568</v>
      </c>
      <c r="L4" s="7"/>
      <c r="M4" s="1"/>
      <c r="N4" s="1"/>
      <c r="O4" s="24"/>
      <c r="P4" s="37"/>
      <c r="Q4" s="24"/>
      <c r="R4" s="24"/>
      <c r="S4" s="24"/>
      <c r="T4" s="24"/>
      <c r="U4" s="24"/>
      <c r="V4" s="24"/>
      <c r="W4" s="24"/>
      <c r="X4" s="24"/>
      <c r="Y4" s="24"/>
      <c r="Z4" s="24"/>
      <c r="AA4" s="1"/>
      <c r="AB4" s="1"/>
      <c r="AC4" s="1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customFormat="1" ht="24" customHeight="1" thickTop="1" x14ac:dyDescent="0.15">
      <c r="A5" s="22">
        <v>1</v>
      </c>
      <c r="B5" s="94" t="str">
        <f>IF(ISBLANK(VLOOKUP($A5,種目処理!$K$2:$AF$51,13)),"",VLOOKUP($A5,種目処理!$K$2:$AF$51,13))</f>
        <v/>
      </c>
      <c r="C5" s="94" t="str">
        <f>IF(ISBLANK(VLOOKUP($A5,種目処理!$K$2:$AF$51,14)),"",VLOOKUP($A5,種目処理!$K$2:$AF$51,14))</f>
        <v/>
      </c>
      <c r="D5" s="94" t="str">
        <f>IF(ISBLANK(VLOOKUP($A5,種目処理!$K$2:$AF$51,15)),"",VLOOKUP($A5,種目処理!$K$2:$AF$51,15))</f>
        <v/>
      </c>
      <c r="E5" s="94" t="str">
        <f>IF(ISBLANK(VLOOKUP($A5,種目処理!$K$2:$AF$51,16)),"",VLOOKUP($A5,種目処理!$K$2:$AF$51,16))</f>
        <v/>
      </c>
      <c r="F5" s="94" t="str">
        <f>IF(ISBLANK(VLOOKUP($A5,種目処理!$K$2:$AF$51,17)),"",VLOOKUP($A5,種目処理!$K$2:$AF$51,17))</f>
        <v/>
      </c>
      <c r="G5" s="98" t="str">
        <f>IF(ISBLANK(VLOOKUP($A5,種目処理!$K$2:$AF$51,18)),"",VLOOKUP($A5,種目処理!$K$2:$AF$51,18))</f>
        <v/>
      </c>
      <c r="H5" s="98" t="str">
        <f>IF(ISBLANK(VLOOKUP($A5,種目処理!$K$2:$AF$51,19)),"",VLOOKUP($A5,種目処理!$K$2:$AF$51,19))</f>
        <v/>
      </c>
      <c r="I5" s="98" t="str">
        <f>IF(ISBLANK(VLOOKUP($A5,種目処理!$K$2:$AF$51,20)),"",VLOOKUP($A5,種目処理!$K$2:$AF$51,20))</f>
        <v/>
      </c>
      <c r="J5" s="98" t="str">
        <f>IF(ISBLANK(VLOOKUP($A5,種目処理!$K$2:$AF$51,21)),"",VLOOKUP($A5,種目処理!$K$2:$AF$51,21))</f>
        <v/>
      </c>
      <c r="K5" s="98" t="str">
        <f>IF(ISBLANK(VLOOKUP($A5,種目処理!$K$2:$AF$51,22)),"",VLOOKUP($A5,種目処理!$K$2:$AF$51,22))</f>
        <v/>
      </c>
      <c r="L5" s="7"/>
      <c r="M5" s="1"/>
      <c r="N5" s="1"/>
      <c r="O5" s="3"/>
      <c r="P5" s="38"/>
      <c r="Q5" s="39"/>
      <c r="R5" s="39"/>
      <c r="S5" s="39"/>
      <c r="T5" s="40"/>
      <c r="U5" s="3"/>
      <c r="V5" s="3"/>
      <c r="W5" s="3"/>
      <c r="X5" s="3"/>
      <c r="Y5" s="3"/>
      <c r="Z5" s="3"/>
      <c r="AA5" s="3"/>
      <c r="AB5" s="1"/>
      <c r="AC5" s="1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customFormat="1" ht="24" customHeight="1" x14ac:dyDescent="0.15">
      <c r="A6" s="23">
        <v>2</v>
      </c>
      <c r="B6" s="94" t="str">
        <f>IF(ISBLANK(VLOOKUP($A6,種目処理!$K$2:$AF$51,13)),"",VLOOKUP($A6,種目処理!$K$2:$AF$51,13))</f>
        <v/>
      </c>
      <c r="C6" s="94" t="str">
        <f>IF(ISBLANK(VLOOKUP($A6,種目処理!$K$2:$AF$51,14)),"",VLOOKUP($A6,種目処理!$K$2:$AF$51,14))</f>
        <v/>
      </c>
      <c r="D6" s="94" t="str">
        <f>IF(ISBLANK(VLOOKUP($A6,種目処理!$K$2:$AF$51,15)),"",VLOOKUP($A6,種目処理!$K$2:$AF$51,15))</f>
        <v/>
      </c>
      <c r="E6" s="94" t="str">
        <f>IF(ISBLANK(VLOOKUP($A6,種目処理!$K$2:$AF$51,16)),"",VLOOKUP($A6,種目処理!$K$2:$AF$51,16))</f>
        <v/>
      </c>
      <c r="F6" s="94" t="str">
        <f>IF(ISBLANK(VLOOKUP($A6,種目処理!$K$2:$AF$51,17)),"",VLOOKUP($A6,種目処理!$K$2:$AF$51,17))</f>
        <v/>
      </c>
      <c r="G6" s="98" t="str">
        <f>IF(ISBLANK(VLOOKUP($A6,種目処理!$K$2:$AF$51,18)),"",VLOOKUP($A6,種目処理!$K$2:$AF$51,18))</f>
        <v/>
      </c>
      <c r="H6" s="99" t="str">
        <f>IF(ISBLANK(VLOOKUP($A6,種目処理!$K$2:$AF$51,19)),"",VLOOKUP($A6,種目処理!$K$2:$AF$51,19))</f>
        <v/>
      </c>
      <c r="I6" s="102" t="str">
        <f>IF(ISBLANK(VLOOKUP($A6,種目処理!$K$2:$AF$51,20)),"",VLOOKUP($A6,種目処理!$K$2:$AF$51,20))</f>
        <v/>
      </c>
      <c r="J6" s="101" t="str">
        <f>IF(ISBLANK(VLOOKUP($A6,種目処理!$K$2:$AF$51,21)),"",VLOOKUP($A6,種目処理!$K$2:$AF$51,21))</f>
        <v/>
      </c>
      <c r="K6" s="111" t="str">
        <f>IF(ISBLANK(VLOOKUP($A6,種目処理!$K$2:$AF$51,22)),"",VLOOKUP($A6,種目処理!$K$2:$AF$51,22))</f>
        <v/>
      </c>
      <c r="L6" s="7"/>
      <c r="M6" s="1"/>
      <c r="N6" s="1"/>
      <c r="O6" s="3"/>
      <c r="P6" s="38"/>
      <c r="Q6" s="39"/>
      <c r="R6" s="39"/>
      <c r="S6" s="39"/>
      <c r="T6" s="40"/>
      <c r="U6" s="3"/>
      <c r="V6" s="3"/>
      <c r="W6" s="3"/>
      <c r="X6" s="3"/>
      <c r="Y6" s="3"/>
      <c r="Z6" s="3"/>
      <c r="AA6" s="3"/>
      <c r="AB6" s="1"/>
      <c r="AC6" s="1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customFormat="1" ht="24" customHeight="1" x14ac:dyDescent="0.15">
      <c r="A7" s="23">
        <v>3</v>
      </c>
      <c r="B7" s="94" t="str">
        <f>IF(ISBLANK(VLOOKUP($A7,種目処理!$K$2:$AF$51,13)),"",VLOOKUP($A7,種目処理!$K$2:$AF$51,13))</f>
        <v/>
      </c>
      <c r="C7" s="94" t="str">
        <f>IF(ISBLANK(VLOOKUP($A7,種目処理!$K$2:$AF$51,14)),"",VLOOKUP($A7,種目処理!$K$2:$AF$51,14))</f>
        <v/>
      </c>
      <c r="D7" s="94" t="str">
        <f>IF(ISBLANK(VLOOKUP($A7,種目処理!$K$2:$AF$51,15)),"",VLOOKUP($A7,種目処理!$K$2:$AF$51,15))</f>
        <v/>
      </c>
      <c r="E7" s="94" t="str">
        <f>IF(ISBLANK(VLOOKUP($A7,種目処理!$K$2:$AF$51,16)),"",VLOOKUP($A7,種目処理!$K$2:$AF$51,16))</f>
        <v/>
      </c>
      <c r="F7" s="94" t="str">
        <f>IF(ISBLANK(VLOOKUP($A7,種目処理!$K$2:$AF$51,17)),"",VLOOKUP($A7,種目処理!$K$2:$AF$51,17))</f>
        <v/>
      </c>
      <c r="G7" s="98" t="str">
        <f>IF(ISBLANK(VLOOKUP($A7,種目処理!$K$2:$AF$51,18)),"",VLOOKUP($A7,種目処理!$K$2:$AF$51,18))</f>
        <v/>
      </c>
      <c r="H7" s="99" t="str">
        <f>IF(ISBLANK(VLOOKUP($A7,種目処理!$K$2:$AF$51,19)),"",VLOOKUP($A7,種目処理!$K$2:$AF$51,19))</f>
        <v/>
      </c>
      <c r="I7" s="102" t="str">
        <f>IF(ISBLANK(VLOOKUP($A7,種目処理!$K$2:$AF$51,20)),"",VLOOKUP($A7,種目処理!$K$2:$AF$51,20))</f>
        <v/>
      </c>
      <c r="J7" s="101" t="str">
        <f>IF(ISBLANK(VLOOKUP($A7,種目処理!$K$2:$AF$51,21)),"",VLOOKUP($A7,種目処理!$K$2:$AF$51,21))</f>
        <v/>
      </c>
      <c r="K7" s="111" t="str">
        <f>IF(ISBLANK(VLOOKUP($A7,種目処理!$K$2:$AF$51,22)),"",VLOOKUP($A7,種目処理!$K$2:$AF$51,22))</f>
        <v/>
      </c>
      <c r="L7" s="7"/>
      <c r="M7" s="1"/>
      <c r="N7" s="1"/>
      <c r="O7" s="3"/>
      <c r="P7" s="38"/>
      <c r="Q7" s="39"/>
      <c r="R7" s="39"/>
      <c r="S7" s="39"/>
      <c r="T7" s="40"/>
      <c r="U7" s="3"/>
      <c r="V7" s="3"/>
      <c r="W7" s="3"/>
      <c r="X7" s="3"/>
      <c r="Y7" s="3"/>
      <c r="Z7" s="3"/>
      <c r="AA7" s="3"/>
      <c r="AB7" s="1"/>
      <c r="AC7" s="1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customFormat="1" ht="24" customHeight="1" x14ac:dyDescent="0.15">
      <c r="A8" s="23">
        <v>4</v>
      </c>
      <c r="B8" s="94" t="str">
        <f>IF(ISBLANK(VLOOKUP($A8,種目処理!$K$2:$AF$51,13)),"",VLOOKUP($A8,種目処理!$K$2:$AF$51,13))</f>
        <v/>
      </c>
      <c r="C8" s="94" t="str">
        <f>IF(ISBLANK(VLOOKUP($A8,種目処理!$K$2:$AF$51,14)),"",VLOOKUP($A8,種目処理!$K$2:$AF$51,14))</f>
        <v/>
      </c>
      <c r="D8" s="94" t="str">
        <f>IF(ISBLANK(VLOOKUP($A8,種目処理!$K$2:$AF$51,15)),"",VLOOKUP($A8,種目処理!$K$2:$AF$51,15))</f>
        <v/>
      </c>
      <c r="E8" s="94" t="str">
        <f>IF(ISBLANK(VLOOKUP($A8,種目処理!$K$2:$AF$51,16)),"",VLOOKUP($A8,種目処理!$K$2:$AF$51,16))</f>
        <v/>
      </c>
      <c r="F8" s="94" t="str">
        <f>IF(ISBLANK(VLOOKUP($A8,種目処理!$K$2:$AF$51,17)),"",VLOOKUP($A8,種目処理!$K$2:$AF$51,17))</f>
        <v/>
      </c>
      <c r="G8" s="98" t="str">
        <f>IF(ISBLANK(VLOOKUP($A8,種目処理!$K$2:$AF$51,18)),"",VLOOKUP($A8,種目処理!$K$2:$AF$51,18))</f>
        <v/>
      </c>
      <c r="H8" s="99" t="str">
        <f>IF(ISBLANK(VLOOKUP($A8,種目処理!$K$2:$AF$51,19)),"",VLOOKUP($A8,種目処理!$K$2:$AF$51,19))</f>
        <v/>
      </c>
      <c r="I8" s="102" t="str">
        <f>IF(ISBLANK(VLOOKUP($A8,種目処理!$K$2:$AF$51,20)),"",VLOOKUP($A8,種目処理!$K$2:$AF$51,20))</f>
        <v/>
      </c>
      <c r="J8" s="101" t="str">
        <f>IF(ISBLANK(VLOOKUP($A8,種目処理!$K$2:$AF$51,21)),"",VLOOKUP($A8,種目処理!$K$2:$AF$51,21))</f>
        <v/>
      </c>
      <c r="K8" s="111" t="str">
        <f>IF(ISBLANK(VLOOKUP($A8,種目処理!$K$2:$AF$51,22)),"",VLOOKUP($A8,種目処理!$K$2:$AF$51,22))</f>
        <v/>
      </c>
      <c r="L8" s="7"/>
      <c r="M8" s="1"/>
      <c r="N8" s="1"/>
      <c r="O8" s="3"/>
      <c r="P8" s="38"/>
      <c r="Q8" s="39"/>
      <c r="R8" s="39"/>
      <c r="S8" s="39"/>
      <c r="T8" s="40"/>
      <c r="U8" s="3"/>
      <c r="V8" s="3"/>
      <c r="W8" s="3"/>
      <c r="X8" s="3"/>
      <c r="Y8" s="3"/>
      <c r="Z8" s="3"/>
      <c r="AA8" s="3"/>
      <c r="AB8" s="1"/>
      <c r="AC8" s="1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customFormat="1" ht="24" customHeight="1" x14ac:dyDescent="0.15">
      <c r="A9" s="23">
        <v>5</v>
      </c>
      <c r="B9" s="94" t="str">
        <f>IF(ISBLANK(VLOOKUP($A9,種目処理!$K$2:$AF$51,13)),"",VLOOKUP($A9,種目処理!$K$2:$AF$51,13))</f>
        <v/>
      </c>
      <c r="C9" s="94" t="str">
        <f>IF(ISBLANK(VLOOKUP($A9,種目処理!$K$2:$AF$51,14)),"",VLOOKUP($A9,種目処理!$K$2:$AF$51,14))</f>
        <v/>
      </c>
      <c r="D9" s="94" t="str">
        <f>IF(ISBLANK(VLOOKUP($A9,種目処理!$K$2:$AF$51,15)),"",VLOOKUP($A9,種目処理!$K$2:$AF$51,15))</f>
        <v/>
      </c>
      <c r="E9" s="94" t="str">
        <f>IF(ISBLANK(VLOOKUP($A9,種目処理!$K$2:$AF$51,16)),"",VLOOKUP($A9,種目処理!$K$2:$AF$51,16))</f>
        <v/>
      </c>
      <c r="F9" s="94" t="str">
        <f>IF(ISBLANK(VLOOKUP($A9,種目処理!$K$2:$AF$51,17)),"",VLOOKUP($A9,種目処理!$K$2:$AF$51,17))</f>
        <v/>
      </c>
      <c r="G9" s="98" t="str">
        <f>IF(ISBLANK(VLOOKUP($A9,種目処理!$K$2:$AF$51,18)),"",VLOOKUP($A9,種目処理!$K$2:$AF$51,18))</f>
        <v/>
      </c>
      <c r="H9" s="99" t="str">
        <f>IF(ISBLANK(VLOOKUP($A9,種目処理!$K$2:$AF$51,19)),"",VLOOKUP($A9,種目処理!$K$2:$AF$51,19))</f>
        <v/>
      </c>
      <c r="I9" s="102" t="str">
        <f>IF(ISBLANK(VLOOKUP($A9,種目処理!$K$2:$AF$51,20)),"",VLOOKUP($A9,種目処理!$K$2:$AF$51,20))</f>
        <v/>
      </c>
      <c r="J9" s="101" t="str">
        <f>IF(ISBLANK(VLOOKUP($A9,種目処理!$K$2:$AF$51,21)),"",VLOOKUP($A9,種目処理!$K$2:$AF$51,21))</f>
        <v/>
      </c>
      <c r="K9" s="111" t="str">
        <f>IF(ISBLANK(VLOOKUP($A9,種目処理!$K$2:$AF$51,22)),"",VLOOKUP($A9,種目処理!$K$2:$AF$51,22))</f>
        <v/>
      </c>
      <c r="L9" s="7"/>
      <c r="M9" s="1"/>
      <c r="N9" s="1"/>
      <c r="O9" s="3"/>
      <c r="P9" s="38"/>
      <c r="Q9" s="39"/>
      <c r="R9" s="39"/>
      <c r="S9" s="39"/>
      <c r="T9" s="40"/>
      <c r="U9" s="3"/>
      <c r="V9" s="3"/>
      <c r="W9" s="3"/>
      <c r="X9" s="3"/>
      <c r="Y9" s="3"/>
      <c r="Z9" s="3"/>
      <c r="AA9" s="3"/>
      <c r="AB9" s="1"/>
      <c r="AC9" s="1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customFormat="1" ht="24" customHeight="1" x14ac:dyDescent="0.15">
      <c r="A10" s="23">
        <v>6</v>
      </c>
      <c r="B10" s="94" t="str">
        <f>IF(ISBLANK(VLOOKUP($A10,種目処理!$K$2:$AF$51,13)),"",VLOOKUP($A10,種目処理!$K$2:$AF$51,13))</f>
        <v/>
      </c>
      <c r="C10" s="94" t="str">
        <f>IF(ISBLANK(VLOOKUP($A10,種目処理!$K$2:$AF$51,14)),"",VLOOKUP($A10,種目処理!$K$2:$AF$51,14))</f>
        <v/>
      </c>
      <c r="D10" s="94" t="str">
        <f>IF(ISBLANK(VLOOKUP($A10,種目処理!$K$2:$AF$51,15)),"",VLOOKUP($A10,種目処理!$K$2:$AF$51,15))</f>
        <v/>
      </c>
      <c r="E10" s="94" t="str">
        <f>IF(ISBLANK(VLOOKUP($A10,種目処理!$K$2:$AF$51,16)),"",VLOOKUP($A10,種目処理!$K$2:$AF$51,16))</f>
        <v/>
      </c>
      <c r="F10" s="94" t="str">
        <f>IF(ISBLANK(VLOOKUP($A10,種目処理!$K$2:$AF$51,17)),"",VLOOKUP($A10,種目処理!$K$2:$AF$51,17))</f>
        <v/>
      </c>
      <c r="G10" s="98" t="str">
        <f>IF(ISBLANK(VLOOKUP($A10,種目処理!$K$2:$AF$51,18)),"",VLOOKUP($A10,種目処理!$K$2:$AF$51,18))</f>
        <v/>
      </c>
      <c r="H10" s="99" t="str">
        <f>IF(ISBLANK(VLOOKUP($A10,種目処理!$K$2:$AF$51,19)),"",VLOOKUP($A10,種目処理!$K$2:$AF$51,19))</f>
        <v/>
      </c>
      <c r="I10" s="102" t="str">
        <f>IF(ISBLANK(VLOOKUP($A10,種目処理!$K$2:$AF$51,20)),"",VLOOKUP($A10,種目処理!$K$2:$AF$51,20))</f>
        <v/>
      </c>
      <c r="J10" s="101" t="str">
        <f>IF(ISBLANK(VLOOKUP($A10,種目処理!$K$2:$AF$51,21)),"",VLOOKUP($A10,種目処理!$K$2:$AF$51,21))</f>
        <v/>
      </c>
      <c r="K10" s="111" t="str">
        <f>IF(ISBLANK(VLOOKUP($A10,種目処理!$K$2:$AF$51,22)),"",VLOOKUP($A10,種目処理!$K$2:$AF$51,22))</f>
        <v/>
      </c>
      <c r="L10" s="7"/>
      <c r="M10" s="1"/>
      <c r="N10" s="1"/>
      <c r="O10" s="3"/>
      <c r="P10" s="38"/>
      <c r="Q10" s="39"/>
      <c r="R10" s="39"/>
      <c r="S10" s="39"/>
      <c r="T10" s="40"/>
      <c r="U10" s="3"/>
      <c r="V10" s="3"/>
      <c r="W10" s="3"/>
      <c r="X10" s="3"/>
      <c r="Y10" s="3"/>
      <c r="Z10" s="3"/>
      <c r="AA10" s="3"/>
      <c r="AB10" s="1"/>
      <c r="AC10" s="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customFormat="1" ht="24" customHeight="1" x14ac:dyDescent="0.15">
      <c r="A11" s="23">
        <v>7</v>
      </c>
      <c r="B11" s="94" t="str">
        <f>IF(ISBLANK(VLOOKUP($A11,種目処理!$K$2:$AF$51,13)),"",VLOOKUP($A11,種目処理!$K$2:$AF$51,13))</f>
        <v/>
      </c>
      <c r="C11" s="94" t="str">
        <f>IF(ISBLANK(VLOOKUP($A11,種目処理!$K$2:$AF$51,14)),"",VLOOKUP($A11,種目処理!$K$2:$AF$51,14))</f>
        <v/>
      </c>
      <c r="D11" s="94" t="str">
        <f>IF(ISBLANK(VLOOKUP($A11,種目処理!$K$2:$AF$51,15)),"",VLOOKUP($A11,種目処理!$K$2:$AF$51,15))</f>
        <v/>
      </c>
      <c r="E11" s="94" t="str">
        <f>IF(ISBLANK(VLOOKUP($A11,種目処理!$K$2:$AF$51,16)),"",VLOOKUP($A11,種目処理!$K$2:$AF$51,16))</f>
        <v/>
      </c>
      <c r="F11" s="94" t="str">
        <f>IF(ISBLANK(VLOOKUP($A11,種目処理!$K$2:$AF$51,17)),"",VLOOKUP($A11,種目処理!$K$2:$AF$51,17))</f>
        <v/>
      </c>
      <c r="G11" s="98" t="str">
        <f>IF(ISBLANK(VLOOKUP($A11,種目処理!$K$2:$AF$51,18)),"",VLOOKUP($A11,種目処理!$K$2:$AF$51,18))</f>
        <v/>
      </c>
      <c r="H11" s="99" t="str">
        <f>IF(ISBLANK(VLOOKUP($A11,種目処理!$K$2:$AF$51,19)),"",VLOOKUP($A11,種目処理!$K$2:$AF$51,19))</f>
        <v/>
      </c>
      <c r="I11" s="102" t="str">
        <f>IF(ISBLANK(VLOOKUP($A11,種目処理!$K$2:$AF$51,20)),"",VLOOKUP($A11,種目処理!$K$2:$AF$51,20))</f>
        <v/>
      </c>
      <c r="J11" s="101" t="str">
        <f>IF(ISBLANK(VLOOKUP($A11,種目処理!$K$2:$AF$51,21)),"",VLOOKUP($A11,種目処理!$K$2:$AF$51,21))</f>
        <v/>
      </c>
      <c r="K11" s="111" t="str">
        <f>IF(ISBLANK(VLOOKUP($A11,種目処理!$K$2:$AF$51,22)),"",VLOOKUP($A11,種目処理!$K$2:$AF$51,22))</f>
        <v/>
      </c>
      <c r="L11" s="7"/>
      <c r="M11" s="1"/>
      <c r="N11" s="1"/>
      <c r="O11" s="3"/>
      <c r="P11" s="38"/>
      <c r="Q11" s="39"/>
      <c r="R11" s="39"/>
      <c r="S11" s="39"/>
      <c r="T11" s="40"/>
      <c r="U11" s="3"/>
      <c r="V11" s="3"/>
      <c r="W11" s="3"/>
      <c r="X11" s="3"/>
      <c r="Y11" s="3"/>
      <c r="Z11" s="3"/>
      <c r="AA11" s="3"/>
      <c r="AB11" s="1"/>
      <c r="AC11" s="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customFormat="1" ht="24" customHeight="1" x14ac:dyDescent="0.15">
      <c r="A12" s="23">
        <v>8</v>
      </c>
      <c r="B12" s="94" t="str">
        <f>IF(ISBLANK(VLOOKUP($A12,種目処理!$K$2:$AF$51,13)),"",VLOOKUP($A12,種目処理!$K$2:$AF$51,13))</f>
        <v/>
      </c>
      <c r="C12" s="94" t="str">
        <f>IF(ISBLANK(VLOOKUP($A12,種目処理!$K$2:$AF$51,14)),"",VLOOKUP($A12,種目処理!$K$2:$AF$51,14))</f>
        <v/>
      </c>
      <c r="D12" s="94" t="str">
        <f>IF(ISBLANK(VLOOKUP($A12,種目処理!$K$2:$AF$51,15)),"",VLOOKUP($A12,種目処理!$K$2:$AF$51,15))</f>
        <v/>
      </c>
      <c r="E12" s="94" t="str">
        <f>IF(ISBLANK(VLOOKUP($A12,種目処理!$K$2:$AF$51,16)),"",VLOOKUP($A12,種目処理!$K$2:$AF$51,16))</f>
        <v/>
      </c>
      <c r="F12" s="94" t="str">
        <f>IF(ISBLANK(VLOOKUP($A12,種目処理!$K$2:$AF$51,17)),"",VLOOKUP($A12,種目処理!$K$2:$AF$51,17))</f>
        <v/>
      </c>
      <c r="G12" s="98" t="str">
        <f>IF(ISBLANK(VLOOKUP($A12,種目処理!$K$2:$AF$51,18)),"",VLOOKUP($A12,種目処理!$K$2:$AF$51,18))</f>
        <v/>
      </c>
      <c r="H12" s="99" t="str">
        <f>IF(ISBLANK(VLOOKUP($A12,種目処理!$K$2:$AF$51,19)),"",VLOOKUP($A12,種目処理!$K$2:$AF$51,19))</f>
        <v/>
      </c>
      <c r="I12" s="102" t="str">
        <f>IF(ISBLANK(VLOOKUP($A12,種目処理!$K$2:$AF$51,20)),"",VLOOKUP($A12,種目処理!$K$2:$AF$51,20))</f>
        <v/>
      </c>
      <c r="J12" s="101" t="str">
        <f>IF(ISBLANK(VLOOKUP($A12,種目処理!$K$2:$AF$51,21)),"",VLOOKUP($A12,種目処理!$K$2:$AF$51,21))</f>
        <v/>
      </c>
      <c r="K12" s="111" t="str">
        <f>IF(ISBLANK(VLOOKUP($A12,種目処理!$K$2:$AF$51,22)),"",VLOOKUP($A12,種目処理!$K$2:$AF$51,22))</f>
        <v/>
      </c>
      <c r="L12" s="7"/>
      <c r="M12" s="1"/>
      <c r="N12" s="1"/>
      <c r="O12" s="3"/>
      <c r="P12" s="38"/>
      <c r="Q12" s="39"/>
      <c r="R12" s="39"/>
      <c r="S12" s="39"/>
      <c r="T12" s="40"/>
      <c r="U12" s="3"/>
      <c r="V12" s="3"/>
      <c r="W12" s="3"/>
      <c r="X12" s="3"/>
      <c r="Y12" s="3"/>
      <c r="Z12" s="3"/>
      <c r="AA12" s="3"/>
      <c r="AB12" s="1"/>
      <c r="AC12" s="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customFormat="1" ht="24" customHeight="1" x14ac:dyDescent="0.15">
      <c r="A13" s="23">
        <v>9</v>
      </c>
      <c r="B13" s="94" t="str">
        <f>IF(ISBLANK(VLOOKUP($A13,種目処理!$K$2:$AF$51,13)),"",VLOOKUP($A13,種目処理!$K$2:$AF$51,13))</f>
        <v/>
      </c>
      <c r="C13" s="94" t="str">
        <f>IF(ISBLANK(VLOOKUP($A13,種目処理!$K$2:$AF$51,14)),"",VLOOKUP($A13,種目処理!$K$2:$AF$51,14))</f>
        <v/>
      </c>
      <c r="D13" s="94" t="str">
        <f>IF(ISBLANK(VLOOKUP($A13,種目処理!$K$2:$AF$51,15)),"",VLOOKUP($A13,種目処理!$K$2:$AF$51,15))</f>
        <v/>
      </c>
      <c r="E13" s="94" t="str">
        <f>IF(ISBLANK(VLOOKUP($A13,種目処理!$K$2:$AF$51,16)),"",VLOOKUP($A13,種目処理!$K$2:$AF$51,16))</f>
        <v/>
      </c>
      <c r="F13" s="94" t="str">
        <f>IF(ISBLANK(VLOOKUP($A13,種目処理!$K$2:$AF$51,17)),"",VLOOKUP($A13,種目処理!$K$2:$AF$51,17))</f>
        <v/>
      </c>
      <c r="G13" s="98" t="str">
        <f>IF(ISBLANK(VLOOKUP($A13,種目処理!$K$2:$AF$51,18)),"",VLOOKUP($A13,種目処理!$K$2:$AF$51,18))</f>
        <v/>
      </c>
      <c r="H13" s="99" t="str">
        <f>IF(ISBLANK(VLOOKUP($A13,種目処理!$K$2:$AF$51,19)),"",VLOOKUP($A13,種目処理!$K$2:$AF$51,19))</f>
        <v/>
      </c>
      <c r="I13" s="102" t="str">
        <f>IF(ISBLANK(VLOOKUP($A13,種目処理!$K$2:$AF$51,20)),"",VLOOKUP($A13,種目処理!$K$2:$AF$51,20))</f>
        <v/>
      </c>
      <c r="J13" s="101" t="str">
        <f>IF(ISBLANK(VLOOKUP($A13,種目処理!$K$2:$AF$51,21)),"",VLOOKUP($A13,種目処理!$K$2:$AF$51,21))</f>
        <v/>
      </c>
      <c r="K13" s="111" t="str">
        <f>IF(ISBLANK(VLOOKUP($A13,種目処理!$K$2:$AF$51,22)),"",VLOOKUP($A13,種目処理!$K$2:$AF$51,22))</f>
        <v/>
      </c>
      <c r="L13" s="7"/>
      <c r="M13" s="1"/>
      <c r="N13" s="1"/>
      <c r="O13" s="3"/>
      <c r="P13" s="38"/>
      <c r="Q13" s="39"/>
      <c r="R13" s="39"/>
      <c r="S13" s="39"/>
      <c r="T13" s="40"/>
      <c r="U13" s="3"/>
      <c r="V13" s="3"/>
      <c r="W13" s="3"/>
      <c r="X13" s="3"/>
      <c r="Y13" s="3"/>
      <c r="Z13" s="3"/>
      <c r="AA13" s="3"/>
      <c r="AB13" s="1"/>
      <c r="AC13" s="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customFormat="1" ht="24" customHeight="1" x14ac:dyDescent="0.15">
      <c r="A14" s="23">
        <v>10</v>
      </c>
      <c r="B14" s="94" t="str">
        <f>IF(ISBLANK(VLOOKUP($A14,種目処理!$K$2:$AF$51,13)),"",VLOOKUP($A14,種目処理!$K$2:$AF$51,13))</f>
        <v/>
      </c>
      <c r="C14" s="94" t="str">
        <f>IF(ISBLANK(VLOOKUP($A14,種目処理!$K$2:$AF$51,14)),"",VLOOKUP($A14,種目処理!$K$2:$AF$51,14))</f>
        <v/>
      </c>
      <c r="D14" s="94" t="str">
        <f>IF(ISBLANK(VLOOKUP($A14,種目処理!$K$2:$AF$51,15)),"",VLOOKUP($A14,種目処理!$K$2:$AF$51,15))</f>
        <v/>
      </c>
      <c r="E14" s="94" t="str">
        <f>IF(ISBLANK(VLOOKUP($A14,種目処理!$K$2:$AF$51,16)),"",VLOOKUP($A14,種目処理!$K$2:$AF$51,16))</f>
        <v/>
      </c>
      <c r="F14" s="94" t="str">
        <f>IF(ISBLANK(VLOOKUP($A14,種目処理!$K$2:$AF$51,17)),"",VLOOKUP($A14,種目処理!$K$2:$AF$51,17))</f>
        <v/>
      </c>
      <c r="G14" s="98" t="str">
        <f>IF(ISBLANK(VLOOKUP($A14,種目処理!$K$2:$AF$51,18)),"",VLOOKUP($A14,種目処理!$K$2:$AF$51,18))</f>
        <v/>
      </c>
      <c r="H14" s="99" t="str">
        <f>IF(ISBLANK(VLOOKUP($A14,種目処理!$K$2:$AF$51,19)),"",VLOOKUP($A14,種目処理!$K$2:$AF$51,19))</f>
        <v/>
      </c>
      <c r="I14" s="102" t="str">
        <f>IF(ISBLANK(VLOOKUP($A14,種目処理!$K$2:$AF$51,20)),"",VLOOKUP($A14,種目処理!$K$2:$AF$51,20))</f>
        <v/>
      </c>
      <c r="J14" s="101" t="str">
        <f>IF(ISBLANK(VLOOKUP($A14,種目処理!$K$2:$AF$51,21)),"",VLOOKUP($A14,種目処理!$K$2:$AF$51,21))</f>
        <v/>
      </c>
      <c r="K14" s="111" t="str">
        <f>IF(ISBLANK(VLOOKUP($A14,種目処理!$K$2:$AF$51,22)),"",VLOOKUP($A14,種目処理!$K$2:$AF$51,22))</f>
        <v/>
      </c>
      <c r="L14" s="7"/>
      <c r="M14" s="1"/>
      <c r="N14" s="1"/>
      <c r="O14" s="3"/>
      <c r="P14" s="38"/>
      <c r="Q14" s="39"/>
      <c r="R14" s="39"/>
      <c r="S14" s="39"/>
      <c r="T14" s="40"/>
      <c r="U14" s="3"/>
      <c r="V14" s="3"/>
      <c r="W14" s="3"/>
      <c r="X14" s="3"/>
      <c r="Y14" s="3"/>
      <c r="Z14" s="3"/>
      <c r="AA14" s="3"/>
      <c r="AB14" s="1"/>
      <c r="AC14" s="1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customFormat="1" ht="24" customHeight="1" x14ac:dyDescent="0.15">
      <c r="A15" s="23">
        <v>11</v>
      </c>
      <c r="B15" s="94" t="str">
        <f>IF(ISBLANK(VLOOKUP($A15,種目処理!$K$2:$AF$51,13)),"",VLOOKUP($A15,種目処理!$K$2:$AF$51,13))</f>
        <v/>
      </c>
      <c r="C15" s="94" t="str">
        <f>IF(ISBLANK(VLOOKUP($A15,種目処理!$K$2:$AF$51,14)),"",VLOOKUP($A15,種目処理!$K$2:$AF$51,14))</f>
        <v/>
      </c>
      <c r="D15" s="94" t="str">
        <f>IF(ISBLANK(VLOOKUP($A15,種目処理!$K$2:$AF$51,15)),"",VLOOKUP($A15,種目処理!$K$2:$AF$51,15))</f>
        <v/>
      </c>
      <c r="E15" s="94" t="str">
        <f>IF(ISBLANK(VLOOKUP($A15,種目処理!$K$2:$AF$51,16)),"",VLOOKUP($A15,種目処理!$K$2:$AF$51,16))</f>
        <v/>
      </c>
      <c r="F15" s="94" t="str">
        <f>IF(ISBLANK(VLOOKUP($A15,種目処理!$K$2:$AF$51,17)),"",VLOOKUP($A15,種目処理!$K$2:$AF$51,17))</f>
        <v/>
      </c>
      <c r="G15" s="98" t="str">
        <f>IF(ISBLANK(VLOOKUP($A15,種目処理!$K$2:$AF$51,18)),"",VLOOKUP($A15,種目処理!$K$2:$AF$51,18))</f>
        <v/>
      </c>
      <c r="H15" s="99" t="str">
        <f>IF(ISBLANK(VLOOKUP($A15,種目処理!$K$2:$AF$51,19)),"",VLOOKUP($A15,種目処理!$K$2:$AF$51,19))</f>
        <v/>
      </c>
      <c r="I15" s="102" t="str">
        <f>IF(ISBLANK(VLOOKUP($A15,種目処理!$K$2:$AF$51,20)),"",VLOOKUP($A15,種目処理!$K$2:$AF$51,20))</f>
        <v/>
      </c>
      <c r="J15" s="101" t="str">
        <f>IF(ISBLANK(VLOOKUP($A15,種目処理!$K$2:$AF$51,21)),"",VLOOKUP($A15,種目処理!$K$2:$AF$51,21))</f>
        <v/>
      </c>
      <c r="K15" s="111" t="str">
        <f>IF(ISBLANK(VLOOKUP($A15,種目処理!$K$2:$AF$51,22)),"",VLOOKUP($A15,種目処理!$K$2:$AF$51,22))</f>
        <v/>
      </c>
      <c r="L15" s="7"/>
      <c r="M15" s="1"/>
      <c r="N15" s="1"/>
      <c r="O15" s="3"/>
      <c r="P15" s="38"/>
      <c r="Q15" s="39"/>
      <c r="R15" s="39"/>
      <c r="S15" s="39"/>
      <c r="T15" s="40"/>
      <c r="U15" s="3"/>
      <c r="V15" s="3"/>
      <c r="W15" s="3"/>
      <c r="X15" s="3"/>
      <c r="Y15" s="3"/>
      <c r="Z15" s="3"/>
      <c r="AA15" s="3"/>
      <c r="AB15" s="1"/>
      <c r="AC15" s="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customFormat="1" ht="24" customHeight="1" x14ac:dyDescent="0.15">
      <c r="A16" s="23">
        <v>12</v>
      </c>
      <c r="B16" s="94" t="str">
        <f>IF(ISBLANK(VLOOKUP($A16,種目処理!$K$2:$AF$51,13)),"",VLOOKUP($A16,種目処理!$K$2:$AF$51,13))</f>
        <v/>
      </c>
      <c r="C16" s="94" t="str">
        <f>IF(ISBLANK(VLOOKUP($A16,種目処理!$K$2:$AF$51,14)),"",VLOOKUP($A16,種目処理!$K$2:$AF$51,14))</f>
        <v/>
      </c>
      <c r="D16" s="94" t="str">
        <f>IF(ISBLANK(VLOOKUP($A16,種目処理!$K$2:$AF$51,15)),"",VLOOKUP($A16,種目処理!$K$2:$AF$51,15))</f>
        <v/>
      </c>
      <c r="E16" s="94" t="str">
        <f>IF(ISBLANK(VLOOKUP($A16,種目処理!$K$2:$AF$51,16)),"",VLOOKUP($A16,種目処理!$K$2:$AF$51,16))</f>
        <v/>
      </c>
      <c r="F16" s="94" t="str">
        <f>IF(ISBLANK(VLOOKUP($A16,種目処理!$K$2:$AF$51,17)),"",VLOOKUP($A16,種目処理!$K$2:$AF$51,17))</f>
        <v/>
      </c>
      <c r="G16" s="98" t="str">
        <f>IF(ISBLANK(VLOOKUP($A16,種目処理!$K$2:$AF$51,18)),"",VLOOKUP($A16,種目処理!$K$2:$AF$51,18))</f>
        <v/>
      </c>
      <c r="H16" s="99" t="str">
        <f>IF(ISBLANK(VLOOKUP($A16,種目処理!$K$2:$AF$51,19)),"",VLOOKUP($A16,種目処理!$K$2:$AF$51,19))</f>
        <v/>
      </c>
      <c r="I16" s="102" t="str">
        <f>IF(ISBLANK(VLOOKUP($A16,種目処理!$K$2:$AF$51,20)),"",VLOOKUP($A16,種目処理!$K$2:$AF$51,20))</f>
        <v/>
      </c>
      <c r="J16" s="101" t="str">
        <f>IF(ISBLANK(VLOOKUP($A16,種目処理!$K$2:$AF$51,21)),"",VLOOKUP($A16,種目処理!$K$2:$AF$51,21))</f>
        <v/>
      </c>
      <c r="K16" s="111" t="str">
        <f>IF(ISBLANK(VLOOKUP($A16,種目処理!$K$2:$AF$51,22)),"",VLOOKUP($A16,種目処理!$K$2:$AF$51,22))</f>
        <v/>
      </c>
      <c r="L16" s="7"/>
      <c r="M16" s="1"/>
      <c r="N16" s="1"/>
      <c r="O16" s="3"/>
      <c r="P16" s="38"/>
      <c r="Q16" s="39"/>
      <c r="R16" s="39"/>
      <c r="S16" s="39"/>
      <c r="T16" s="40"/>
      <c r="U16" s="3"/>
      <c r="V16" s="3"/>
      <c r="W16" s="3"/>
      <c r="X16" s="3"/>
      <c r="Y16" s="3"/>
      <c r="Z16" s="3"/>
      <c r="AA16" s="3"/>
      <c r="AB16" s="1"/>
      <c r="AC16" s="1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customFormat="1" ht="24" customHeight="1" x14ac:dyDescent="0.15">
      <c r="A17" s="23">
        <v>13</v>
      </c>
      <c r="B17" s="94" t="str">
        <f>IF(ISBLANK(VLOOKUP($A17,種目処理!$K$2:$AF$51,13)),"",VLOOKUP($A17,種目処理!$K$2:$AF$51,13))</f>
        <v/>
      </c>
      <c r="C17" s="94" t="str">
        <f>IF(ISBLANK(VLOOKUP($A17,種目処理!$K$2:$AF$51,14)),"",VLOOKUP($A17,種目処理!$K$2:$AF$51,14))</f>
        <v/>
      </c>
      <c r="D17" s="94" t="str">
        <f>IF(ISBLANK(VLOOKUP($A17,種目処理!$K$2:$AF$51,15)),"",VLOOKUP($A17,種目処理!$K$2:$AF$51,15))</f>
        <v/>
      </c>
      <c r="E17" s="94" t="str">
        <f>IF(ISBLANK(VLOOKUP($A17,種目処理!$K$2:$AF$51,16)),"",VLOOKUP($A17,種目処理!$K$2:$AF$51,16))</f>
        <v/>
      </c>
      <c r="F17" s="94" t="str">
        <f>IF(ISBLANK(VLOOKUP($A17,種目処理!$K$2:$AF$51,17)),"",VLOOKUP($A17,種目処理!$K$2:$AF$51,17))</f>
        <v/>
      </c>
      <c r="G17" s="98" t="str">
        <f>IF(ISBLANK(VLOOKUP($A17,種目処理!$K$2:$AF$51,18)),"",VLOOKUP($A17,種目処理!$K$2:$AF$51,18))</f>
        <v/>
      </c>
      <c r="H17" s="99" t="str">
        <f>IF(ISBLANK(VLOOKUP($A17,種目処理!$K$2:$AF$51,19)),"",VLOOKUP($A17,種目処理!$K$2:$AF$51,19))</f>
        <v/>
      </c>
      <c r="I17" s="102" t="str">
        <f>IF(ISBLANK(VLOOKUP($A17,種目処理!$K$2:$AF$51,20)),"",VLOOKUP($A17,種目処理!$K$2:$AF$51,20))</f>
        <v/>
      </c>
      <c r="J17" s="101" t="str">
        <f>IF(ISBLANK(VLOOKUP($A17,種目処理!$K$2:$AF$51,21)),"",VLOOKUP($A17,種目処理!$K$2:$AF$51,21))</f>
        <v/>
      </c>
      <c r="K17" s="111" t="str">
        <f>IF(ISBLANK(VLOOKUP($A17,種目処理!$K$2:$AF$51,22)),"",VLOOKUP($A17,種目処理!$K$2:$AF$51,22))</f>
        <v/>
      </c>
      <c r="L17" s="7"/>
      <c r="M17" s="1"/>
      <c r="N17" s="1"/>
      <c r="O17" s="3"/>
      <c r="P17" s="38"/>
      <c r="Q17" s="39"/>
      <c r="R17" s="39"/>
      <c r="S17" s="39"/>
      <c r="T17" s="40"/>
      <c r="U17" s="3"/>
      <c r="V17" s="3"/>
      <c r="W17" s="3"/>
      <c r="X17" s="3"/>
      <c r="Y17" s="3"/>
      <c r="Z17" s="3"/>
      <c r="AA17" s="3"/>
      <c r="AB17" s="1"/>
      <c r="AC17" s="1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customFormat="1" ht="24" customHeight="1" x14ac:dyDescent="0.15">
      <c r="A18" s="23">
        <v>14</v>
      </c>
      <c r="B18" s="94" t="str">
        <f>IF(ISBLANK(VLOOKUP($A18,種目処理!$K$2:$AF$51,13)),"",VLOOKUP($A18,種目処理!$K$2:$AF$51,13))</f>
        <v/>
      </c>
      <c r="C18" s="94" t="str">
        <f>IF(ISBLANK(VLOOKUP($A18,種目処理!$K$2:$AF$51,14)),"",VLOOKUP($A18,種目処理!$K$2:$AF$51,14))</f>
        <v/>
      </c>
      <c r="D18" s="94" t="str">
        <f>IF(ISBLANK(VLOOKUP($A18,種目処理!$K$2:$AF$51,15)),"",VLOOKUP($A18,種目処理!$K$2:$AF$51,15))</f>
        <v/>
      </c>
      <c r="E18" s="94" t="str">
        <f>IF(ISBLANK(VLOOKUP($A18,種目処理!$K$2:$AF$51,16)),"",VLOOKUP($A18,種目処理!$K$2:$AF$51,16))</f>
        <v/>
      </c>
      <c r="F18" s="94" t="str">
        <f>IF(ISBLANK(VLOOKUP($A18,種目処理!$K$2:$AF$51,17)),"",VLOOKUP($A18,種目処理!$K$2:$AF$51,17))</f>
        <v/>
      </c>
      <c r="G18" s="98" t="str">
        <f>IF(ISBLANK(VLOOKUP($A18,種目処理!$K$2:$AF$51,18)),"",VLOOKUP($A18,種目処理!$K$2:$AF$51,18))</f>
        <v/>
      </c>
      <c r="H18" s="99" t="str">
        <f>IF(ISBLANK(VLOOKUP($A18,種目処理!$K$2:$AF$51,19)),"",VLOOKUP($A18,種目処理!$K$2:$AF$51,19))</f>
        <v/>
      </c>
      <c r="I18" s="102" t="str">
        <f>IF(ISBLANK(VLOOKUP($A18,種目処理!$K$2:$AF$51,20)),"",VLOOKUP($A18,種目処理!$K$2:$AF$51,20))</f>
        <v/>
      </c>
      <c r="J18" s="101" t="str">
        <f>IF(ISBLANK(VLOOKUP($A18,種目処理!$K$2:$AF$51,21)),"",VLOOKUP($A18,種目処理!$K$2:$AF$51,21))</f>
        <v/>
      </c>
      <c r="K18" s="111" t="str">
        <f>IF(ISBLANK(VLOOKUP($A18,種目処理!$K$2:$AF$51,22)),"",VLOOKUP($A18,種目処理!$K$2:$AF$51,22))</f>
        <v/>
      </c>
      <c r="L18" s="7"/>
      <c r="M18" s="1"/>
      <c r="N18" s="1"/>
      <c r="O18" s="3"/>
      <c r="P18" s="38"/>
      <c r="Q18" s="39"/>
      <c r="R18" s="39"/>
      <c r="S18" s="39"/>
      <c r="T18" s="40"/>
      <c r="U18" s="3"/>
      <c r="V18" s="3"/>
      <c r="W18" s="3"/>
      <c r="X18" s="3"/>
      <c r="Y18" s="3"/>
      <c r="Z18" s="3"/>
      <c r="AA18" s="3"/>
      <c r="AB18" s="1"/>
      <c r="AC18" s="1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customFormat="1" ht="24" customHeight="1" x14ac:dyDescent="0.15">
      <c r="A19" s="23">
        <v>15</v>
      </c>
      <c r="B19" s="94" t="str">
        <f>IF(ISBLANK(VLOOKUP($A19,種目処理!$K$2:$AF$51,13)),"",VLOOKUP($A19,種目処理!$K$2:$AF$51,13))</f>
        <v/>
      </c>
      <c r="C19" s="94" t="str">
        <f>IF(ISBLANK(VLOOKUP($A19,種目処理!$K$2:$AF$51,14)),"",VLOOKUP($A19,種目処理!$K$2:$AF$51,14))</f>
        <v/>
      </c>
      <c r="D19" s="94" t="str">
        <f>IF(ISBLANK(VLOOKUP($A19,種目処理!$K$2:$AF$51,15)),"",VLOOKUP($A19,種目処理!$K$2:$AF$51,15))</f>
        <v/>
      </c>
      <c r="E19" s="94" t="str">
        <f>IF(ISBLANK(VLOOKUP($A19,種目処理!$K$2:$AF$51,16)),"",VLOOKUP($A19,種目処理!$K$2:$AF$51,16))</f>
        <v/>
      </c>
      <c r="F19" s="94" t="str">
        <f>IF(ISBLANK(VLOOKUP($A19,種目処理!$K$2:$AF$51,17)),"",VLOOKUP($A19,種目処理!$K$2:$AF$51,17))</f>
        <v/>
      </c>
      <c r="G19" s="98" t="str">
        <f>IF(ISBLANK(VLOOKUP($A19,種目処理!$K$2:$AF$51,18)),"",VLOOKUP($A19,種目処理!$K$2:$AF$51,18))</f>
        <v/>
      </c>
      <c r="H19" s="99" t="str">
        <f>IF(ISBLANK(VLOOKUP($A19,種目処理!$K$2:$AF$51,19)),"",VLOOKUP($A19,種目処理!$K$2:$AF$51,19))</f>
        <v/>
      </c>
      <c r="I19" s="102" t="str">
        <f>IF(ISBLANK(VLOOKUP($A19,種目処理!$K$2:$AF$51,20)),"",VLOOKUP($A19,種目処理!$K$2:$AF$51,20))</f>
        <v/>
      </c>
      <c r="J19" s="101" t="str">
        <f>IF(ISBLANK(VLOOKUP($A19,種目処理!$K$2:$AF$51,21)),"",VLOOKUP($A19,種目処理!$K$2:$AF$51,21))</f>
        <v/>
      </c>
      <c r="K19" s="111" t="str">
        <f>IF(ISBLANK(VLOOKUP($A19,種目処理!$K$2:$AF$51,22)),"",VLOOKUP($A19,種目処理!$K$2:$AF$51,22))</f>
        <v/>
      </c>
      <c r="L19" s="7"/>
      <c r="M19" s="1"/>
      <c r="N19" s="1"/>
      <c r="O19" s="3"/>
      <c r="P19" s="38"/>
      <c r="Q19" s="39"/>
      <c r="R19" s="39"/>
      <c r="S19" s="39"/>
      <c r="T19" s="40"/>
      <c r="U19" s="3"/>
      <c r="V19" s="3"/>
      <c r="W19" s="3"/>
      <c r="X19" s="3"/>
      <c r="Y19" s="3"/>
      <c r="Z19" s="3"/>
      <c r="AA19" s="3"/>
      <c r="AB19" s="1"/>
      <c r="AC19" s="1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customFormat="1" ht="24" customHeight="1" x14ac:dyDescent="0.15">
      <c r="A20" s="23">
        <v>16</v>
      </c>
      <c r="B20" s="94" t="str">
        <f>IF(ISBLANK(VLOOKUP($A20,種目処理!$K$2:$AF$51,13)),"",VLOOKUP($A20,種目処理!$K$2:$AF$51,13))</f>
        <v/>
      </c>
      <c r="C20" s="94" t="str">
        <f>IF(ISBLANK(VLOOKUP($A20,種目処理!$K$2:$AF$51,14)),"",VLOOKUP($A20,種目処理!$K$2:$AF$51,14))</f>
        <v/>
      </c>
      <c r="D20" s="94" t="str">
        <f>IF(ISBLANK(VLOOKUP($A20,種目処理!$K$2:$AF$51,15)),"",VLOOKUP($A20,種目処理!$K$2:$AF$51,15))</f>
        <v/>
      </c>
      <c r="E20" s="94" t="str">
        <f>IF(ISBLANK(VLOOKUP($A20,種目処理!$K$2:$AF$51,16)),"",VLOOKUP($A20,種目処理!$K$2:$AF$51,16))</f>
        <v/>
      </c>
      <c r="F20" s="94" t="str">
        <f>IF(ISBLANK(VLOOKUP($A20,種目処理!$K$2:$AF$51,17)),"",VLOOKUP($A20,種目処理!$K$2:$AF$51,17))</f>
        <v/>
      </c>
      <c r="G20" s="98" t="str">
        <f>IF(ISBLANK(VLOOKUP($A20,種目処理!$K$2:$AF$51,18)),"",VLOOKUP($A20,種目処理!$K$2:$AF$51,18))</f>
        <v/>
      </c>
      <c r="H20" s="99" t="str">
        <f>IF(ISBLANK(VLOOKUP($A20,種目処理!$K$2:$AF$51,19)),"",VLOOKUP($A20,種目処理!$K$2:$AF$51,19))</f>
        <v/>
      </c>
      <c r="I20" s="102" t="str">
        <f>IF(ISBLANK(VLOOKUP($A20,種目処理!$K$2:$AF$51,20)),"",VLOOKUP($A20,種目処理!$K$2:$AF$51,20))</f>
        <v/>
      </c>
      <c r="J20" s="101" t="str">
        <f>IF(ISBLANK(VLOOKUP($A20,種目処理!$K$2:$AF$51,21)),"",VLOOKUP($A20,種目処理!$K$2:$AF$51,21))</f>
        <v/>
      </c>
      <c r="K20" s="111" t="str">
        <f>IF(ISBLANK(VLOOKUP($A20,種目処理!$K$2:$AF$51,22)),"",VLOOKUP($A20,種目処理!$K$2:$AF$51,22))</f>
        <v/>
      </c>
      <c r="L20" s="7"/>
      <c r="M20" s="1"/>
      <c r="N20" s="1"/>
      <c r="O20" s="3"/>
      <c r="P20" s="38"/>
      <c r="Q20" s="39"/>
      <c r="R20" s="39"/>
      <c r="S20" s="39"/>
      <c r="T20" s="40"/>
      <c r="U20" s="3"/>
      <c r="V20" s="3"/>
      <c r="W20" s="3"/>
      <c r="X20" s="3"/>
      <c r="Y20" s="3"/>
      <c r="Z20" s="3"/>
      <c r="AA20" s="3"/>
      <c r="AB20" s="1"/>
      <c r="AC20" s="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customFormat="1" ht="24" customHeight="1" x14ac:dyDescent="0.15">
      <c r="A21" s="23">
        <v>17</v>
      </c>
      <c r="B21" s="94" t="str">
        <f>IF(ISBLANK(VLOOKUP($A21,種目処理!$K$2:$AF$51,13)),"",VLOOKUP($A21,種目処理!$K$2:$AF$51,13))</f>
        <v/>
      </c>
      <c r="C21" s="94" t="str">
        <f>IF(ISBLANK(VLOOKUP($A21,種目処理!$K$2:$AF$51,14)),"",VLOOKUP($A21,種目処理!$K$2:$AF$51,14))</f>
        <v/>
      </c>
      <c r="D21" s="94" t="str">
        <f>IF(ISBLANK(VLOOKUP($A21,種目処理!$K$2:$AF$51,15)),"",VLOOKUP($A21,種目処理!$K$2:$AF$51,15))</f>
        <v/>
      </c>
      <c r="E21" s="94" t="str">
        <f>IF(ISBLANK(VLOOKUP($A21,種目処理!$K$2:$AF$51,16)),"",VLOOKUP($A21,種目処理!$K$2:$AF$51,16))</f>
        <v/>
      </c>
      <c r="F21" s="94" t="str">
        <f>IF(ISBLANK(VLOOKUP($A21,種目処理!$K$2:$AF$51,17)),"",VLOOKUP($A21,種目処理!$K$2:$AF$51,17))</f>
        <v/>
      </c>
      <c r="G21" s="98" t="str">
        <f>IF(ISBLANK(VLOOKUP($A21,種目処理!$K$2:$AF$51,18)),"",VLOOKUP($A21,種目処理!$K$2:$AF$51,18))</f>
        <v/>
      </c>
      <c r="H21" s="99" t="str">
        <f>IF(ISBLANK(VLOOKUP($A21,種目処理!$K$2:$AF$51,19)),"",VLOOKUP($A21,種目処理!$K$2:$AF$51,19))</f>
        <v/>
      </c>
      <c r="I21" s="102" t="str">
        <f>IF(ISBLANK(VLOOKUP($A21,種目処理!$K$2:$AF$51,20)),"",VLOOKUP($A21,種目処理!$K$2:$AF$51,20))</f>
        <v/>
      </c>
      <c r="J21" s="101" t="str">
        <f>IF(ISBLANK(VLOOKUP($A21,種目処理!$K$2:$AF$51,21)),"",VLOOKUP($A21,種目処理!$K$2:$AF$51,21))</f>
        <v/>
      </c>
      <c r="K21" s="111" t="str">
        <f>IF(ISBLANK(VLOOKUP($A21,種目処理!$K$2:$AF$51,22)),"",VLOOKUP($A21,種目処理!$K$2:$AF$51,22))</f>
        <v/>
      </c>
      <c r="L21" s="7"/>
      <c r="M21" s="1"/>
      <c r="N21" s="1"/>
      <c r="O21" s="3"/>
      <c r="P21" s="38"/>
      <c r="Q21" s="39"/>
      <c r="R21" s="39"/>
      <c r="S21" s="39"/>
      <c r="T21" s="40"/>
      <c r="U21" s="3"/>
      <c r="V21" s="3"/>
      <c r="W21" s="3"/>
      <c r="X21" s="3"/>
      <c r="Y21" s="3"/>
      <c r="Z21" s="3"/>
      <c r="AA21" s="3"/>
      <c r="AB21" s="1"/>
      <c r="AC21" s="1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customFormat="1" ht="24" customHeight="1" x14ac:dyDescent="0.15">
      <c r="A22" s="23">
        <v>18</v>
      </c>
      <c r="B22" s="94" t="str">
        <f>IF(ISBLANK(VLOOKUP($A22,種目処理!$K$2:$AF$51,13)),"",VLOOKUP($A22,種目処理!$K$2:$AF$51,13))</f>
        <v/>
      </c>
      <c r="C22" s="94" t="str">
        <f>IF(ISBLANK(VLOOKUP($A22,種目処理!$K$2:$AF$51,14)),"",VLOOKUP($A22,種目処理!$K$2:$AF$51,14))</f>
        <v/>
      </c>
      <c r="D22" s="94" t="str">
        <f>IF(ISBLANK(VLOOKUP($A22,種目処理!$K$2:$AF$51,15)),"",VLOOKUP($A22,種目処理!$K$2:$AF$51,15))</f>
        <v/>
      </c>
      <c r="E22" s="94" t="str">
        <f>IF(ISBLANK(VLOOKUP($A22,種目処理!$K$2:$AF$51,16)),"",VLOOKUP($A22,種目処理!$K$2:$AF$51,16))</f>
        <v/>
      </c>
      <c r="F22" s="94" t="str">
        <f>IF(ISBLANK(VLOOKUP($A22,種目処理!$K$2:$AF$51,17)),"",VLOOKUP($A22,種目処理!$K$2:$AF$51,17))</f>
        <v/>
      </c>
      <c r="G22" s="98" t="str">
        <f>IF(ISBLANK(VLOOKUP($A22,種目処理!$K$2:$AF$51,18)),"",VLOOKUP($A22,種目処理!$K$2:$AF$51,18))</f>
        <v/>
      </c>
      <c r="H22" s="99" t="str">
        <f>IF(ISBLANK(VLOOKUP($A22,種目処理!$K$2:$AF$51,19)),"",VLOOKUP($A22,種目処理!$K$2:$AF$51,19))</f>
        <v/>
      </c>
      <c r="I22" s="102" t="str">
        <f>IF(ISBLANK(VLOOKUP($A22,種目処理!$K$2:$AF$51,20)),"",VLOOKUP($A22,種目処理!$K$2:$AF$51,20))</f>
        <v/>
      </c>
      <c r="J22" s="101" t="str">
        <f>IF(ISBLANK(VLOOKUP($A22,種目処理!$K$2:$AF$51,21)),"",VLOOKUP($A22,種目処理!$K$2:$AF$51,21))</f>
        <v/>
      </c>
      <c r="K22" s="111" t="str">
        <f>IF(ISBLANK(VLOOKUP($A22,種目処理!$K$2:$AF$51,22)),"",VLOOKUP($A22,種目処理!$K$2:$AF$51,22))</f>
        <v/>
      </c>
      <c r="L22" s="7"/>
      <c r="M22" s="1"/>
      <c r="N22" s="1"/>
      <c r="O22" s="3"/>
      <c r="P22" s="38"/>
      <c r="Q22" s="39"/>
      <c r="R22" s="39"/>
      <c r="S22" s="39"/>
      <c r="T22" s="40"/>
      <c r="U22" s="3"/>
      <c r="V22" s="3"/>
      <c r="W22" s="3"/>
      <c r="X22" s="3"/>
      <c r="Y22" s="3"/>
      <c r="Z22" s="3"/>
      <c r="AA22" s="3"/>
      <c r="AB22" s="1"/>
      <c r="AC22" s="1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customFormat="1" ht="24" customHeight="1" x14ac:dyDescent="0.15">
      <c r="A23" s="23">
        <v>19</v>
      </c>
      <c r="B23" s="94" t="str">
        <f>IF(ISBLANK(VLOOKUP($A23,種目処理!$K$2:$AF$51,13)),"",VLOOKUP($A23,種目処理!$K$2:$AF$51,13))</f>
        <v/>
      </c>
      <c r="C23" s="94" t="str">
        <f>IF(ISBLANK(VLOOKUP($A23,種目処理!$K$2:$AF$51,14)),"",VLOOKUP($A23,種目処理!$K$2:$AF$51,14))</f>
        <v/>
      </c>
      <c r="D23" s="94" t="str">
        <f>IF(ISBLANK(VLOOKUP($A23,種目処理!$K$2:$AF$51,15)),"",VLOOKUP($A23,種目処理!$K$2:$AF$51,15))</f>
        <v/>
      </c>
      <c r="E23" s="94" t="str">
        <f>IF(ISBLANK(VLOOKUP($A23,種目処理!$K$2:$AF$51,16)),"",VLOOKUP($A23,種目処理!$K$2:$AF$51,16))</f>
        <v/>
      </c>
      <c r="F23" s="94" t="str">
        <f>IF(ISBLANK(VLOOKUP($A23,種目処理!$K$2:$AF$51,17)),"",VLOOKUP($A23,種目処理!$K$2:$AF$51,17))</f>
        <v/>
      </c>
      <c r="G23" s="98" t="str">
        <f>IF(ISBLANK(VLOOKUP($A23,種目処理!$K$2:$AF$51,18)),"",VLOOKUP($A23,種目処理!$K$2:$AF$51,18))</f>
        <v/>
      </c>
      <c r="H23" s="99" t="str">
        <f>IF(ISBLANK(VLOOKUP($A23,種目処理!$K$2:$AF$51,19)),"",VLOOKUP($A23,種目処理!$K$2:$AF$51,19))</f>
        <v/>
      </c>
      <c r="I23" s="102" t="str">
        <f>IF(ISBLANK(VLOOKUP($A23,種目処理!$K$2:$AF$51,20)),"",VLOOKUP($A23,種目処理!$K$2:$AF$51,20))</f>
        <v/>
      </c>
      <c r="J23" s="101" t="str">
        <f>IF(ISBLANK(VLOOKUP($A23,種目処理!$K$2:$AF$51,21)),"",VLOOKUP($A23,種目処理!$K$2:$AF$51,21))</f>
        <v/>
      </c>
      <c r="K23" s="111" t="str">
        <f>IF(ISBLANK(VLOOKUP($A23,種目処理!$K$2:$AF$51,22)),"",VLOOKUP($A23,種目処理!$K$2:$AF$51,22))</f>
        <v/>
      </c>
      <c r="L23" s="7"/>
      <c r="M23" s="1"/>
      <c r="N23" s="1"/>
      <c r="O23" s="3"/>
      <c r="P23" s="38"/>
      <c r="Q23" s="39"/>
      <c r="R23" s="39"/>
      <c r="S23" s="39"/>
      <c r="T23" s="40"/>
      <c r="U23" s="3"/>
      <c r="V23" s="3"/>
      <c r="W23" s="3"/>
      <c r="X23" s="3"/>
      <c r="Y23" s="3"/>
      <c r="Z23" s="3"/>
      <c r="AA23" s="3"/>
      <c r="AB23" s="1"/>
      <c r="AC23" s="1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customFormat="1" ht="24" customHeight="1" x14ac:dyDescent="0.15">
      <c r="A24" s="23">
        <v>20</v>
      </c>
      <c r="B24" s="94" t="str">
        <f>IF(ISBLANK(VLOOKUP($A24,種目処理!$K$2:$AF$51,13)),"",VLOOKUP($A24,種目処理!$K$2:$AF$51,13))</f>
        <v/>
      </c>
      <c r="C24" s="94" t="str">
        <f>IF(ISBLANK(VLOOKUP($A24,種目処理!$K$2:$AF$51,14)),"",VLOOKUP($A24,種目処理!$K$2:$AF$51,14))</f>
        <v/>
      </c>
      <c r="D24" s="94" t="str">
        <f>IF(ISBLANK(VLOOKUP($A24,種目処理!$K$2:$AF$51,15)),"",VLOOKUP($A24,種目処理!$K$2:$AF$51,15))</f>
        <v/>
      </c>
      <c r="E24" s="94" t="str">
        <f>IF(ISBLANK(VLOOKUP($A24,種目処理!$K$2:$AF$51,16)),"",VLOOKUP($A24,種目処理!$K$2:$AF$51,16))</f>
        <v/>
      </c>
      <c r="F24" s="94" t="str">
        <f>IF(ISBLANK(VLOOKUP($A24,種目処理!$K$2:$AF$51,17)),"",VLOOKUP($A24,種目処理!$K$2:$AF$51,17))</f>
        <v/>
      </c>
      <c r="G24" s="98" t="str">
        <f>IF(ISBLANK(VLOOKUP($A24,種目処理!$K$2:$AF$51,18)),"",VLOOKUP($A24,種目処理!$K$2:$AF$51,18))</f>
        <v/>
      </c>
      <c r="H24" s="99" t="str">
        <f>IF(ISBLANK(VLOOKUP($A24,種目処理!$K$2:$AF$51,19)),"",VLOOKUP($A24,種目処理!$K$2:$AF$51,19))</f>
        <v/>
      </c>
      <c r="I24" s="102" t="str">
        <f>IF(ISBLANK(VLOOKUP($A24,種目処理!$K$2:$AF$51,20)),"",VLOOKUP($A24,種目処理!$K$2:$AF$51,20))</f>
        <v/>
      </c>
      <c r="J24" s="101" t="str">
        <f>IF(ISBLANK(VLOOKUP($A24,種目処理!$K$2:$AF$51,21)),"",VLOOKUP($A24,種目処理!$K$2:$AF$51,21))</f>
        <v/>
      </c>
      <c r="K24" s="111" t="str">
        <f>IF(ISBLANK(VLOOKUP($A24,種目処理!$K$2:$AF$51,22)),"",VLOOKUP($A24,種目処理!$K$2:$AF$51,22))</f>
        <v/>
      </c>
      <c r="L24" s="7"/>
      <c r="M24" s="1"/>
      <c r="N24" s="1"/>
      <c r="O24" s="3"/>
      <c r="P24" s="38"/>
      <c r="Q24" s="39"/>
      <c r="R24" s="39"/>
      <c r="S24" s="39"/>
      <c r="T24" s="40"/>
      <c r="U24" s="3"/>
      <c r="V24" s="3"/>
      <c r="W24" s="3"/>
      <c r="X24" s="3"/>
      <c r="Y24" s="3"/>
      <c r="Z24" s="3"/>
      <c r="AA24" s="3"/>
      <c r="AB24" s="1"/>
      <c r="AC24" s="1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customFormat="1" ht="24" customHeight="1" x14ac:dyDescent="0.15">
      <c r="A25" s="23">
        <v>21</v>
      </c>
      <c r="B25" s="94" t="str">
        <f>IF(ISBLANK(VLOOKUP($A25,種目処理!$K$2:$AF$51,13)),"",VLOOKUP($A25,種目処理!$K$2:$AF$51,13))</f>
        <v/>
      </c>
      <c r="C25" s="94" t="str">
        <f>IF(ISBLANK(VLOOKUP($A25,種目処理!$K$2:$AF$51,14)),"",VLOOKUP($A25,種目処理!$K$2:$AF$51,14))</f>
        <v/>
      </c>
      <c r="D25" s="94" t="str">
        <f>IF(ISBLANK(VLOOKUP($A25,種目処理!$K$2:$AF$51,15)),"",VLOOKUP($A25,種目処理!$K$2:$AF$51,15))</f>
        <v/>
      </c>
      <c r="E25" s="94" t="str">
        <f>IF(ISBLANK(VLOOKUP($A25,種目処理!$K$2:$AF$51,16)),"",VLOOKUP($A25,種目処理!$K$2:$AF$51,16))</f>
        <v/>
      </c>
      <c r="F25" s="94" t="str">
        <f>IF(ISBLANK(VLOOKUP($A25,種目処理!$K$2:$AF$51,17)),"",VLOOKUP($A25,種目処理!$K$2:$AF$51,17))</f>
        <v/>
      </c>
      <c r="G25" s="98" t="str">
        <f>IF(ISBLANK(VLOOKUP($A25,種目処理!$K$2:$AF$51,18)),"",VLOOKUP($A25,種目処理!$K$2:$AF$51,18))</f>
        <v/>
      </c>
      <c r="H25" s="99" t="str">
        <f>IF(ISBLANK(VLOOKUP($A25,種目処理!$K$2:$AF$51,19)),"",VLOOKUP($A25,種目処理!$K$2:$AF$51,19))</f>
        <v/>
      </c>
      <c r="I25" s="102" t="str">
        <f>IF(ISBLANK(VLOOKUP($A25,種目処理!$K$2:$AF$51,20)),"",VLOOKUP($A25,種目処理!$K$2:$AF$51,20))</f>
        <v/>
      </c>
      <c r="J25" s="101" t="str">
        <f>IF(ISBLANK(VLOOKUP($A25,種目処理!$K$2:$AF$51,21)),"",VLOOKUP($A25,種目処理!$K$2:$AF$51,21))</f>
        <v/>
      </c>
      <c r="K25" s="111" t="str">
        <f>IF(ISBLANK(VLOOKUP($A25,種目処理!$K$2:$AF$51,22)),"",VLOOKUP($A25,種目処理!$K$2:$AF$51,22))</f>
        <v/>
      </c>
      <c r="L25" s="7"/>
      <c r="M25" s="1"/>
      <c r="N25" s="1"/>
      <c r="O25" s="3"/>
      <c r="P25" s="38"/>
      <c r="Q25" s="39"/>
      <c r="R25" s="39"/>
      <c r="S25" s="39"/>
      <c r="T25" s="40"/>
      <c r="U25" s="3"/>
      <c r="V25" s="3"/>
      <c r="W25" s="3"/>
      <c r="X25" s="3"/>
      <c r="Y25" s="3"/>
      <c r="Z25" s="3"/>
      <c r="AA25" s="3"/>
      <c r="AB25" s="1"/>
      <c r="AC25" s="1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customFormat="1" ht="24" customHeight="1" x14ac:dyDescent="0.15">
      <c r="A26" s="23">
        <v>22</v>
      </c>
      <c r="B26" s="94" t="str">
        <f>IF(ISBLANK(VLOOKUP($A26,種目処理!$K$2:$AF$51,13)),"",VLOOKUP($A26,種目処理!$K$2:$AF$51,13))</f>
        <v/>
      </c>
      <c r="C26" s="94" t="str">
        <f>IF(ISBLANK(VLOOKUP($A26,種目処理!$K$2:$AF$51,14)),"",VLOOKUP($A26,種目処理!$K$2:$AF$51,14))</f>
        <v/>
      </c>
      <c r="D26" s="94" t="str">
        <f>IF(ISBLANK(VLOOKUP($A26,種目処理!$K$2:$AF$51,15)),"",VLOOKUP($A26,種目処理!$K$2:$AF$51,15))</f>
        <v/>
      </c>
      <c r="E26" s="94" t="str">
        <f>IF(ISBLANK(VLOOKUP($A26,種目処理!$K$2:$AF$51,16)),"",VLOOKUP($A26,種目処理!$K$2:$AF$51,16))</f>
        <v/>
      </c>
      <c r="F26" s="94" t="str">
        <f>IF(ISBLANK(VLOOKUP($A26,種目処理!$K$2:$AF$51,17)),"",VLOOKUP($A26,種目処理!$K$2:$AF$51,17))</f>
        <v/>
      </c>
      <c r="G26" s="98" t="str">
        <f>IF(ISBLANK(VLOOKUP($A26,種目処理!$K$2:$AF$51,18)),"",VLOOKUP($A26,種目処理!$K$2:$AF$51,18))</f>
        <v/>
      </c>
      <c r="H26" s="99" t="str">
        <f>IF(ISBLANK(VLOOKUP($A26,種目処理!$K$2:$AF$51,19)),"",VLOOKUP($A26,種目処理!$K$2:$AF$51,19))</f>
        <v/>
      </c>
      <c r="I26" s="102" t="str">
        <f>IF(ISBLANK(VLOOKUP($A26,種目処理!$K$2:$AF$51,20)),"",VLOOKUP($A26,種目処理!$K$2:$AF$51,20))</f>
        <v/>
      </c>
      <c r="J26" s="101" t="str">
        <f>IF(ISBLANK(VLOOKUP($A26,種目処理!$K$2:$AF$51,21)),"",VLOOKUP($A26,種目処理!$K$2:$AF$51,21))</f>
        <v/>
      </c>
      <c r="K26" s="111" t="str">
        <f>IF(ISBLANK(VLOOKUP($A26,種目処理!$K$2:$AF$51,22)),"",VLOOKUP($A26,種目処理!$K$2:$AF$51,22))</f>
        <v/>
      </c>
      <c r="L26" s="7"/>
      <c r="M26" s="1"/>
      <c r="N26" s="1"/>
      <c r="O26" s="3"/>
      <c r="P26" s="38"/>
      <c r="Q26" s="39"/>
      <c r="R26" s="39"/>
      <c r="S26" s="39"/>
      <c r="T26" s="40"/>
      <c r="U26" s="3"/>
      <c r="V26" s="3"/>
      <c r="W26" s="3"/>
      <c r="X26" s="3"/>
      <c r="Y26" s="3"/>
      <c r="Z26" s="3"/>
      <c r="AA26" s="3"/>
      <c r="AB26" s="1"/>
      <c r="AC26" s="1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customFormat="1" ht="24" customHeight="1" x14ac:dyDescent="0.15">
      <c r="A27" s="23">
        <v>23</v>
      </c>
      <c r="B27" s="94" t="str">
        <f>IF(ISBLANK(VLOOKUP($A27,種目処理!$K$2:$AF$51,13)),"",VLOOKUP($A27,種目処理!$K$2:$AF$51,13))</f>
        <v/>
      </c>
      <c r="C27" s="94" t="str">
        <f>IF(ISBLANK(VLOOKUP($A27,種目処理!$K$2:$AF$51,14)),"",VLOOKUP($A27,種目処理!$K$2:$AF$51,14))</f>
        <v/>
      </c>
      <c r="D27" s="94" t="str">
        <f>IF(ISBLANK(VLOOKUP($A27,種目処理!$K$2:$AF$51,15)),"",VLOOKUP($A27,種目処理!$K$2:$AF$51,15))</f>
        <v/>
      </c>
      <c r="E27" s="94" t="str">
        <f>IF(ISBLANK(VLOOKUP($A27,種目処理!$K$2:$AF$51,16)),"",VLOOKUP($A27,種目処理!$K$2:$AF$51,16))</f>
        <v/>
      </c>
      <c r="F27" s="94" t="str">
        <f>IF(ISBLANK(VLOOKUP($A27,種目処理!$K$2:$AF$51,17)),"",VLOOKUP($A27,種目処理!$K$2:$AF$51,17))</f>
        <v/>
      </c>
      <c r="G27" s="98" t="str">
        <f>IF(ISBLANK(VLOOKUP($A27,種目処理!$K$2:$AF$51,18)),"",VLOOKUP($A27,種目処理!$K$2:$AF$51,18))</f>
        <v/>
      </c>
      <c r="H27" s="99" t="str">
        <f>IF(ISBLANK(VLOOKUP($A27,種目処理!$K$2:$AF$51,19)),"",VLOOKUP($A27,種目処理!$K$2:$AF$51,19))</f>
        <v/>
      </c>
      <c r="I27" s="102" t="str">
        <f>IF(ISBLANK(VLOOKUP($A27,種目処理!$K$2:$AF$51,20)),"",VLOOKUP($A27,種目処理!$K$2:$AF$51,20))</f>
        <v/>
      </c>
      <c r="J27" s="101" t="str">
        <f>IF(ISBLANK(VLOOKUP($A27,種目処理!$K$2:$AF$51,21)),"",VLOOKUP($A27,種目処理!$K$2:$AF$51,21))</f>
        <v/>
      </c>
      <c r="K27" s="111" t="str">
        <f>IF(ISBLANK(VLOOKUP($A27,種目処理!$K$2:$AF$51,22)),"",VLOOKUP($A27,種目処理!$K$2:$AF$51,22))</f>
        <v/>
      </c>
      <c r="L27" s="7"/>
      <c r="M27" s="1"/>
      <c r="N27" s="1"/>
      <c r="O27" s="3"/>
      <c r="P27" s="38"/>
      <c r="Q27" s="39"/>
      <c r="R27" s="39"/>
      <c r="S27" s="39"/>
      <c r="T27" s="40"/>
      <c r="U27" s="3"/>
      <c r="V27" s="3"/>
      <c r="W27" s="3"/>
      <c r="X27" s="3"/>
      <c r="Y27" s="3"/>
      <c r="Z27" s="3"/>
      <c r="AA27" s="3"/>
      <c r="AB27" s="1"/>
      <c r="AC27" s="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customFormat="1" ht="24" customHeight="1" x14ac:dyDescent="0.15">
      <c r="A28" s="23">
        <v>24</v>
      </c>
      <c r="B28" s="94" t="str">
        <f>IF(ISBLANK(VLOOKUP($A28,種目処理!$K$2:$AF$51,13)),"",VLOOKUP($A28,種目処理!$K$2:$AF$51,13))</f>
        <v/>
      </c>
      <c r="C28" s="94" t="str">
        <f>IF(ISBLANK(VLOOKUP($A28,種目処理!$K$2:$AF$51,14)),"",VLOOKUP($A28,種目処理!$K$2:$AF$51,14))</f>
        <v/>
      </c>
      <c r="D28" s="94" t="str">
        <f>IF(ISBLANK(VLOOKUP($A28,種目処理!$K$2:$AF$51,15)),"",VLOOKUP($A28,種目処理!$K$2:$AF$51,15))</f>
        <v/>
      </c>
      <c r="E28" s="94" t="str">
        <f>IF(ISBLANK(VLOOKUP($A28,種目処理!$K$2:$AF$51,16)),"",VLOOKUP($A28,種目処理!$K$2:$AF$51,16))</f>
        <v/>
      </c>
      <c r="F28" s="94" t="str">
        <f>IF(ISBLANK(VLOOKUP($A28,種目処理!$K$2:$AF$51,17)),"",VLOOKUP($A28,種目処理!$K$2:$AF$51,17))</f>
        <v/>
      </c>
      <c r="G28" s="98" t="str">
        <f>IF(ISBLANK(VLOOKUP($A28,種目処理!$K$2:$AF$51,18)),"",VLOOKUP($A28,種目処理!$K$2:$AF$51,18))</f>
        <v/>
      </c>
      <c r="H28" s="99" t="str">
        <f>IF(ISBLANK(VLOOKUP($A28,種目処理!$K$2:$AF$51,19)),"",VLOOKUP($A28,種目処理!$K$2:$AF$51,19))</f>
        <v/>
      </c>
      <c r="I28" s="102" t="str">
        <f>IF(ISBLANK(VLOOKUP($A28,種目処理!$K$2:$AF$51,20)),"",VLOOKUP($A28,種目処理!$K$2:$AF$51,20))</f>
        <v/>
      </c>
      <c r="J28" s="101" t="str">
        <f>IF(ISBLANK(VLOOKUP($A28,種目処理!$K$2:$AF$51,21)),"",VLOOKUP($A28,種目処理!$K$2:$AF$51,21))</f>
        <v/>
      </c>
      <c r="K28" s="111" t="str">
        <f>IF(ISBLANK(VLOOKUP($A28,種目処理!$K$2:$AF$51,22)),"",VLOOKUP($A28,種目処理!$K$2:$AF$51,22))</f>
        <v/>
      </c>
      <c r="L28" s="7"/>
      <c r="M28" s="1"/>
      <c r="N28" s="1"/>
      <c r="O28" s="3"/>
      <c r="P28" s="38"/>
      <c r="Q28" s="39"/>
      <c r="R28" s="39"/>
      <c r="S28" s="39"/>
      <c r="T28" s="40"/>
      <c r="U28" s="3"/>
      <c r="V28" s="3"/>
      <c r="W28" s="3"/>
      <c r="X28" s="3"/>
      <c r="Y28" s="3"/>
      <c r="Z28" s="3"/>
      <c r="AA28" s="3"/>
      <c r="AB28" s="1"/>
      <c r="AC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customFormat="1" ht="24" customHeight="1" x14ac:dyDescent="0.15">
      <c r="A29" s="23">
        <v>25</v>
      </c>
      <c r="B29" s="94" t="str">
        <f>IF(ISBLANK(VLOOKUP($A29,種目処理!$K$2:$AF$51,13)),"",VLOOKUP($A29,種目処理!$K$2:$AF$51,13))</f>
        <v/>
      </c>
      <c r="C29" s="94" t="str">
        <f>IF(ISBLANK(VLOOKUP($A29,種目処理!$K$2:$AF$51,14)),"",VLOOKUP($A29,種目処理!$K$2:$AF$51,14))</f>
        <v/>
      </c>
      <c r="D29" s="94" t="str">
        <f>IF(ISBLANK(VLOOKUP($A29,種目処理!$K$2:$AF$51,15)),"",VLOOKUP($A29,種目処理!$K$2:$AF$51,15))</f>
        <v/>
      </c>
      <c r="E29" s="94" t="str">
        <f>IF(ISBLANK(VLOOKUP($A29,種目処理!$K$2:$AF$51,16)),"",VLOOKUP($A29,種目処理!$K$2:$AF$51,16))</f>
        <v/>
      </c>
      <c r="F29" s="94" t="str">
        <f>IF(ISBLANK(VLOOKUP($A29,種目処理!$K$2:$AF$51,17)),"",VLOOKUP($A29,種目処理!$K$2:$AF$51,17))</f>
        <v/>
      </c>
      <c r="G29" s="98" t="str">
        <f>IF(ISBLANK(VLOOKUP($A29,種目処理!$K$2:$AF$51,18)),"",VLOOKUP($A29,種目処理!$K$2:$AF$51,18))</f>
        <v/>
      </c>
      <c r="H29" s="99" t="str">
        <f>IF(ISBLANK(VLOOKUP($A29,種目処理!$K$2:$AF$51,19)),"",VLOOKUP($A29,種目処理!$K$2:$AF$51,19))</f>
        <v/>
      </c>
      <c r="I29" s="102" t="str">
        <f>IF(ISBLANK(VLOOKUP($A29,種目処理!$K$2:$AF$51,20)),"",VLOOKUP($A29,種目処理!$K$2:$AF$51,20))</f>
        <v/>
      </c>
      <c r="J29" s="101" t="str">
        <f>IF(ISBLANK(VLOOKUP($A29,種目処理!$K$2:$AF$51,21)),"",VLOOKUP($A29,種目処理!$K$2:$AF$51,21))</f>
        <v/>
      </c>
      <c r="K29" s="111" t="str">
        <f>IF(ISBLANK(VLOOKUP($A29,種目処理!$K$2:$AF$51,22)),"",VLOOKUP($A29,種目処理!$K$2:$AF$51,22))</f>
        <v/>
      </c>
      <c r="L29" s="7"/>
      <c r="M29" s="1"/>
      <c r="N29" s="1"/>
      <c r="O29" s="3"/>
      <c r="P29" s="38"/>
      <c r="Q29" s="39"/>
      <c r="R29" s="39"/>
      <c r="S29" s="39"/>
      <c r="T29" s="40"/>
      <c r="U29" s="3"/>
      <c r="V29" s="3"/>
      <c r="W29" s="3"/>
      <c r="X29" s="3"/>
      <c r="Y29" s="3"/>
      <c r="Z29" s="3"/>
      <c r="AA29" s="3"/>
      <c r="AB29" s="1"/>
      <c r="AC29" s="1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customFormat="1" ht="24" customHeight="1" x14ac:dyDescent="0.15">
      <c r="A30" s="23">
        <v>26</v>
      </c>
      <c r="B30" s="94" t="str">
        <f>IF(ISBLANK(VLOOKUP($A30,種目処理!$K$2:$AF$51,13)),"",VLOOKUP($A30,種目処理!$K$2:$AF$51,13))</f>
        <v/>
      </c>
      <c r="C30" s="94" t="str">
        <f>IF(ISBLANK(VLOOKUP($A30,種目処理!$K$2:$AF$51,14)),"",VLOOKUP($A30,種目処理!$K$2:$AF$51,14))</f>
        <v/>
      </c>
      <c r="D30" s="94" t="str">
        <f>IF(ISBLANK(VLOOKUP($A30,種目処理!$K$2:$AF$51,15)),"",VLOOKUP($A30,種目処理!$K$2:$AF$51,15))</f>
        <v/>
      </c>
      <c r="E30" s="94" t="str">
        <f>IF(ISBLANK(VLOOKUP($A30,種目処理!$K$2:$AF$51,16)),"",VLOOKUP($A30,種目処理!$K$2:$AF$51,16))</f>
        <v/>
      </c>
      <c r="F30" s="94" t="str">
        <f>IF(ISBLANK(VLOOKUP($A30,種目処理!$K$2:$AF$51,17)),"",VLOOKUP($A30,種目処理!$K$2:$AF$51,17))</f>
        <v/>
      </c>
      <c r="G30" s="98" t="str">
        <f>IF(ISBLANK(VLOOKUP($A30,種目処理!$K$2:$AF$51,18)),"",VLOOKUP($A30,種目処理!$K$2:$AF$51,18))</f>
        <v/>
      </c>
      <c r="H30" s="99" t="str">
        <f>IF(ISBLANK(VLOOKUP($A30,種目処理!$K$2:$AF$51,19)),"",VLOOKUP($A30,種目処理!$K$2:$AF$51,19))</f>
        <v/>
      </c>
      <c r="I30" s="102" t="str">
        <f>IF(ISBLANK(VLOOKUP($A30,種目処理!$K$2:$AF$51,20)),"",VLOOKUP($A30,種目処理!$K$2:$AF$51,20))</f>
        <v/>
      </c>
      <c r="J30" s="101" t="str">
        <f>IF(ISBLANK(VLOOKUP($A30,種目処理!$K$2:$AF$51,21)),"",VLOOKUP($A30,種目処理!$K$2:$AF$51,21))</f>
        <v/>
      </c>
      <c r="K30" s="111" t="str">
        <f>IF(ISBLANK(VLOOKUP($A30,種目処理!$K$2:$AF$51,22)),"",VLOOKUP($A30,種目処理!$K$2:$AF$51,22))</f>
        <v/>
      </c>
      <c r="L30" s="7"/>
      <c r="M30" s="1"/>
      <c r="N30" s="1"/>
      <c r="O30" s="3"/>
      <c r="P30" s="38"/>
      <c r="Q30" s="39"/>
      <c r="R30" s="39"/>
      <c r="S30" s="39"/>
      <c r="T30" s="40"/>
      <c r="U30" s="3"/>
      <c r="V30" s="3"/>
      <c r="W30" s="3"/>
      <c r="X30" s="3"/>
      <c r="Y30" s="3"/>
      <c r="Z30" s="3"/>
      <c r="AA30" s="3"/>
      <c r="AB30" s="1"/>
      <c r="AC30" s="1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customFormat="1" ht="24" customHeight="1" x14ac:dyDescent="0.15">
      <c r="A31" s="23">
        <v>27</v>
      </c>
      <c r="B31" s="94" t="str">
        <f>IF(ISBLANK(VLOOKUP($A31,種目処理!$K$2:$AF$51,13)),"",VLOOKUP($A31,種目処理!$K$2:$AF$51,13))</f>
        <v/>
      </c>
      <c r="C31" s="94" t="str">
        <f>IF(ISBLANK(VLOOKUP($A31,種目処理!$K$2:$AF$51,14)),"",VLOOKUP($A31,種目処理!$K$2:$AF$51,14))</f>
        <v/>
      </c>
      <c r="D31" s="94" t="str">
        <f>IF(ISBLANK(VLOOKUP($A31,種目処理!$K$2:$AF$51,15)),"",VLOOKUP($A31,種目処理!$K$2:$AF$51,15))</f>
        <v/>
      </c>
      <c r="E31" s="94" t="str">
        <f>IF(ISBLANK(VLOOKUP($A31,種目処理!$K$2:$AF$51,16)),"",VLOOKUP($A31,種目処理!$K$2:$AF$51,16))</f>
        <v/>
      </c>
      <c r="F31" s="94" t="str">
        <f>IF(ISBLANK(VLOOKUP($A31,種目処理!$K$2:$AF$51,17)),"",VLOOKUP($A31,種目処理!$K$2:$AF$51,17))</f>
        <v/>
      </c>
      <c r="G31" s="98" t="str">
        <f>IF(ISBLANK(VLOOKUP($A31,種目処理!$K$2:$AF$51,18)),"",VLOOKUP($A31,種目処理!$K$2:$AF$51,18))</f>
        <v/>
      </c>
      <c r="H31" s="99" t="str">
        <f>IF(ISBLANK(VLOOKUP($A31,種目処理!$K$2:$AF$51,19)),"",VLOOKUP($A31,種目処理!$K$2:$AF$51,19))</f>
        <v/>
      </c>
      <c r="I31" s="102" t="str">
        <f>IF(ISBLANK(VLOOKUP($A31,種目処理!$K$2:$AF$51,20)),"",VLOOKUP($A31,種目処理!$K$2:$AF$51,20))</f>
        <v/>
      </c>
      <c r="J31" s="101" t="str">
        <f>IF(ISBLANK(VLOOKUP($A31,種目処理!$K$2:$AF$51,21)),"",VLOOKUP($A31,種目処理!$K$2:$AF$51,21))</f>
        <v/>
      </c>
      <c r="K31" s="111" t="str">
        <f>IF(ISBLANK(VLOOKUP($A31,種目処理!$K$2:$AF$51,22)),"",VLOOKUP($A31,種目処理!$K$2:$AF$51,22))</f>
        <v/>
      </c>
      <c r="L31" s="7"/>
      <c r="M31" s="1"/>
      <c r="N31" s="1"/>
      <c r="O31" s="3"/>
      <c r="P31" s="38"/>
      <c r="Q31" s="39"/>
      <c r="R31" s="39"/>
      <c r="S31" s="39"/>
      <c r="T31" s="40"/>
      <c r="U31" s="3"/>
      <c r="V31" s="3"/>
      <c r="W31" s="3"/>
      <c r="X31" s="3"/>
      <c r="Y31" s="3"/>
      <c r="Z31" s="3"/>
      <c r="AA31" s="3"/>
      <c r="AB31" s="1"/>
      <c r="AC31" s="1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customFormat="1" ht="24" customHeight="1" x14ac:dyDescent="0.15">
      <c r="A32" s="23">
        <v>28</v>
      </c>
      <c r="B32" s="94" t="str">
        <f>IF(ISBLANK(VLOOKUP($A32,種目処理!$K$2:$AF$51,13)),"",VLOOKUP($A32,種目処理!$K$2:$AF$51,13))</f>
        <v/>
      </c>
      <c r="C32" s="94" t="str">
        <f>IF(ISBLANK(VLOOKUP($A32,種目処理!$K$2:$AF$51,14)),"",VLOOKUP($A32,種目処理!$K$2:$AF$51,14))</f>
        <v/>
      </c>
      <c r="D32" s="94" t="str">
        <f>IF(ISBLANK(VLOOKUP($A32,種目処理!$K$2:$AF$51,15)),"",VLOOKUP($A32,種目処理!$K$2:$AF$51,15))</f>
        <v/>
      </c>
      <c r="E32" s="94" t="str">
        <f>IF(ISBLANK(VLOOKUP($A32,種目処理!$K$2:$AF$51,16)),"",VLOOKUP($A32,種目処理!$K$2:$AF$51,16))</f>
        <v/>
      </c>
      <c r="F32" s="94" t="str">
        <f>IF(ISBLANK(VLOOKUP($A32,種目処理!$K$2:$AF$51,17)),"",VLOOKUP($A32,種目処理!$K$2:$AF$51,17))</f>
        <v/>
      </c>
      <c r="G32" s="98" t="str">
        <f>IF(ISBLANK(VLOOKUP($A32,種目処理!$K$2:$AF$51,18)),"",VLOOKUP($A32,種目処理!$K$2:$AF$51,18))</f>
        <v/>
      </c>
      <c r="H32" s="99" t="str">
        <f>IF(ISBLANK(VLOOKUP($A32,種目処理!$K$2:$AF$51,19)),"",VLOOKUP($A32,種目処理!$K$2:$AF$51,19))</f>
        <v/>
      </c>
      <c r="I32" s="102" t="str">
        <f>IF(ISBLANK(VLOOKUP($A32,種目処理!$K$2:$AF$51,20)),"",VLOOKUP($A32,種目処理!$K$2:$AF$51,20))</f>
        <v/>
      </c>
      <c r="J32" s="101" t="str">
        <f>IF(ISBLANK(VLOOKUP($A32,種目処理!$K$2:$AF$51,21)),"",VLOOKUP($A32,種目処理!$K$2:$AF$51,21))</f>
        <v/>
      </c>
      <c r="K32" s="111" t="str">
        <f>IF(ISBLANK(VLOOKUP($A32,種目処理!$K$2:$AF$51,22)),"",VLOOKUP($A32,種目処理!$K$2:$AF$51,22))</f>
        <v/>
      </c>
      <c r="L32" s="7"/>
      <c r="M32" s="1"/>
      <c r="N32" s="1"/>
      <c r="O32" s="3"/>
      <c r="P32" s="38"/>
      <c r="Q32" s="39"/>
      <c r="R32" s="39"/>
      <c r="S32" s="39"/>
      <c r="T32" s="40"/>
      <c r="U32" s="3"/>
      <c r="V32" s="3"/>
      <c r="W32" s="3"/>
      <c r="X32" s="3"/>
      <c r="Y32" s="3"/>
      <c r="Z32" s="3"/>
      <c r="AA32" s="3"/>
      <c r="AB32" s="1"/>
      <c r="AC32" s="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customFormat="1" ht="24" customHeight="1" x14ac:dyDescent="0.15">
      <c r="A33" s="23">
        <v>29</v>
      </c>
      <c r="B33" s="94" t="str">
        <f>IF(ISBLANK(VLOOKUP($A33,種目処理!$K$2:$AF$51,13)),"",VLOOKUP($A33,種目処理!$K$2:$AF$51,13))</f>
        <v/>
      </c>
      <c r="C33" s="94" t="str">
        <f>IF(ISBLANK(VLOOKUP($A33,種目処理!$K$2:$AF$51,14)),"",VLOOKUP($A33,種目処理!$K$2:$AF$51,14))</f>
        <v/>
      </c>
      <c r="D33" s="94" t="str">
        <f>IF(ISBLANK(VLOOKUP($A33,種目処理!$K$2:$AF$51,15)),"",VLOOKUP($A33,種目処理!$K$2:$AF$51,15))</f>
        <v/>
      </c>
      <c r="E33" s="94" t="str">
        <f>IF(ISBLANK(VLOOKUP($A33,種目処理!$K$2:$AF$51,16)),"",VLOOKUP($A33,種目処理!$K$2:$AF$51,16))</f>
        <v/>
      </c>
      <c r="F33" s="94" t="str">
        <f>IF(ISBLANK(VLOOKUP($A33,種目処理!$K$2:$AF$51,17)),"",VLOOKUP($A33,種目処理!$K$2:$AF$51,17))</f>
        <v/>
      </c>
      <c r="G33" s="98" t="str">
        <f>IF(ISBLANK(VLOOKUP($A33,種目処理!$K$2:$AF$51,18)),"",VLOOKUP($A33,種目処理!$K$2:$AF$51,18))</f>
        <v/>
      </c>
      <c r="H33" s="99" t="str">
        <f>IF(ISBLANK(VLOOKUP($A33,種目処理!$K$2:$AF$51,19)),"",VLOOKUP($A33,種目処理!$K$2:$AF$51,19))</f>
        <v/>
      </c>
      <c r="I33" s="102" t="str">
        <f>IF(ISBLANK(VLOOKUP($A33,種目処理!$K$2:$AF$51,20)),"",VLOOKUP($A33,種目処理!$K$2:$AF$51,20))</f>
        <v/>
      </c>
      <c r="J33" s="101" t="str">
        <f>IF(ISBLANK(VLOOKUP($A33,種目処理!$K$2:$AF$51,21)),"",VLOOKUP($A33,種目処理!$K$2:$AF$51,21))</f>
        <v/>
      </c>
      <c r="K33" s="111" t="str">
        <f>IF(ISBLANK(VLOOKUP($A33,種目処理!$K$2:$AF$51,22)),"",VLOOKUP($A33,種目処理!$K$2:$AF$51,22))</f>
        <v/>
      </c>
      <c r="L33" s="7"/>
      <c r="M33" s="1"/>
      <c r="N33" s="1"/>
      <c r="O33" s="3"/>
      <c r="P33" s="38"/>
      <c r="Q33" s="39"/>
      <c r="R33" s="39"/>
      <c r="S33" s="39"/>
      <c r="T33" s="40"/>
      <c r="U33" s="3"/>
      <c r="V33" s="3"/>
      <c r="W33" s="3"/>
      <c r="X33" s="3"/>
      <c r="Y33" s="3"/>
      <c r="Z33" s="3"/>
      <c r="AA33" s="3"/>
      <c r="AB33" s="1"/>
      <c r="AC33" s="1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customFormat="1" ht="24" customHeight="1" x14ac:dyDescent="0.15">
      <c r="A34" s="23">
        <v>30</v>
      </c>
      <c r="B34" s="94" t="str">
        <f>IF(ISBLANK(VLOOKUP($A34,種目処理!$K$2:$AF$51,13)),"",VLOOKUP($A34,種目処理!$K$2:$AF$51,13))</f>
        <v/>
      </c>
      <c r="C34" s="94" t="str">
        <f>IF(ISBLANK(VLOOKUP($A34,種目処理!$K$2:$AF$51,14)),"",VLOOKUP($A34,種目処理!$K$2:$AF$51,14))</f>
        <v/>
      </c>
      <c r="D34" s="94" t="str">
        <f>IF(ISBLANK(VLOOKUP($A34,種目処理!$K$2:$AF$51,15)),"",VLOOKUP($A34,種目処理!$K$2:$AF$51,15))</f>
        <v/>
      </c>
      <c r="E34" s="94" t="str">
        <f>IF(ISBLANK(VLOOKUP($A34,種目処理!$K$2:$AF$51,16)),"",VLOOKUP($A34,種目処理!$K$2:$AF$51,16))</f>
        <v/>
      </c>
      <c r="F34" s="94" t="str">
        <f>IF(ISBLANK(VLOOKUP($A34,種目処理!$K$2:$AF$51,17)),"",VLOOKUP($A34,種目処理!$K$2:$AF$51,17))</f>
        <v/>
      </c>
      <c r="G34" s="98" t="str">
        <f>IF(ISBLANK(VLOOKUP($A34,種目処理!$K$2:$AF$51,18)),"",VLOOKUP($A34,種目処理!$K$2:$AF$51,18))</f>
        <v/>
      </c>
      <c r="H34" s="99" t="str">
        <f>IF(ISBLANK(VLOOKUP($A34,種目処理!$K$2:$AF$51,19)),"",VLOOKUP($A34,種目処理!$K$2:$AF$51,19))</f>
        <v/>
      </c>
      <c r="I34" s="102" t="str">
        <f>IF(ISBLANK(VLOOKUP($A34,種目処理!$K$2:$AF$51,20)),"",VLOOKUP($A34,種目処理!$K$2:$AF$51,20))</f>
        <v/>
      </c>
      <c r="J34" s="101" t="str">
        <f>IF(ISBLANK(VLOOKUP($A34,種目処理!$K$2:$AF$51,21)),"",VLOOKUP($A34,種目処理!$K$2:$AF$51,21))</f>
        <v/>
      </c>
      <c r="K34" s="111" t="str">
        <f>IF(ISBLANK(VLOOKUP($A34,種目処理!$K$2:$AF$51,22)),"",VLOOKUP($A34,種目処理!$K$2:$AF$51,22))</f>
        <v/>
      </c>
      <c r="L34" s="7"/>
      <c r="M34" s="1"/>
      <c r="N34" s="1"/>
      <c r="O34" s="3"/>
      <c r="P34" s="38"/>
      <c r="Q34" s="39"/>
      <c r="R34" s="39"/>
      <c r="S34" s="39"/>
      <c r="T34" s="40"/>
      <c r="U34" s="3"/>
      <c r="V34" s="3"/>
      <c r="W34" s="3"/>
      <c r="X34" s="3"/>
      <c r="Y34" s="3"/>
      <c r="Z34" s="3"/>
      <c r="AA34" s="3"/>
      <c r="AB34" s="1"/>
      <c r="AC34" s="1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customFormat="1" ht="24" customHeight="1" x14ac:dyDescent="0.15">
      <c r="A35" s="23">
        <v>31</v>
      </c>
      <c r="B35" s="94" t="str">
        <f>IF(ISBLANK(VLOOKUP($A35,種目処理!$K$2:$AF$51,13)),"",VLOOKUP($A35,種目処理!$K$2:$AF$51,13))</f>
        <v/>
      </c>
      <c r="C35" s="94" t="str">
        <f>IF(ISBLANK(VLOOKUP($A35,種目処理!$K$2:$AF$51,14)),"",VLOOKUP($A35,種目処理!$K$2:$AF$51,14))</f>
        <v/>
      </c>
      <c r="D35" s="94" t="str">
        <f>IF(ISBLANK(VLOOKUP($A35,種目処理!$K$2:$AF$51,15)),"",VLOOKUP($A35,種目処理!$K$2:$AF$51,15))</f>
        <v/>
      </c>
      <c r="E35" s="94" t="str">
        <f>IF(ISBLANK(VLOOKUP($A35,種目処理!$K$2:$AF$51,16)),"",VLOOKUP($A35,種目処理!$K$2:$AF$51,16))</f>
        <v/>
      </c>
      <c r="F35" s="94" t="str">
        <f>IF(ISBLANK(VLOOKUP($A35,種目処理!$K$2:$AF$51,17)),"",VLOOKUP($A35,種目処理!$K$2:$AF$51,17))</f>
        <v/>
      </c>
      <c r="G35" s="98" t="str">
        <f>IF(ISBLANK(VLOOKUP($A35,種目処理!$K$2:$AF$51,18)),"",VLOOKUP($A35,種目処理!$K$2:$AF$51,18))</f>
        <v/>
      </c>
      <c r="H35" s="99" t="str">
        <f>IF(ISBLANK(VLOOKUP($A35,種目処理!$K$2:$AF$51,19)),"",VLOOKUP($A35,種目処理!$K$2:$AF$51,19))</f>
        <v/>
      </c>
      <c r="I35" s="102" t="str">
        <f>IF(ISBLANK(VLOOKUP($A35,種目処理!$K$2:$AF$51,20)),"",VLOOKUP($A35,種目処理!$K$2:$AF$51,20))</f>
        <v/>
      </c>
      <c r="J35" s="101" t="str">
        <f>IF(ISBLANK(VLOOKUP($A35,種目処理!$K$2:$AF$51,21)),"",VLOOKUP($A35,種目処理!$K$2:$AF$51,21))</f>
        <v/>
      </c>
      <c r="K35" s="111" t="str">
        <f>IF(ISBLANK(VLOOKUP($A35,種目処理!$K$2:$AF$51,22)),"",VLOOKUP($A35,種目処理!$K$2:$AF$51,22))</f>
        <v/>
      </c>
      <c r="L35" s="7"/>
      <c r="M35" s="1"/>
      <c r="N35" s="1"/>
      <c r="O35" s="3"/>
      <c r="P35" s="38"/>
      <c r="Q35" s="39"/>
      <c r="R35" s="39"/>
      <c r="S35" s="39"/>
      <c r="T35" s="40"/>
      <c r="U35" s="3"/>
      <c r="V35" s="3"/>
      <c r="W35" s="3"/>
      <c r="X35" s="3"/>
      <c r="Y35" s="3"/>
      <c r="Z35" s="3"/>
      <c r="AA35" s="3"/>
      <c r="AB35" s="1"/>
      <c r="AC35" s="1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customFormat="1" ht="24" customHeight="1" x14ac:dyDescent="0.15">
      <c r="A36" s="23">
        <v>32</v>
      </c>
      <c r="B36" s="94" t="str">
        <f>IF(ISBLANK(VLOOKUP($A36,種目処理!$K$2:$AF$51,13)),"",VLOOKUP($A36,種目処理!$K$2:$AF$51,13))</f>
        <v/>
      </c>
      <c r="C36" s="94" t="str">
        <f>IF(ISBLANK(VLOOKUP($A36,種目処理!$K$2:$AF$51,14)),"",VLOOKUP($A36,種目処理!$K$2:$AF$51,14))</f>
        <v/>
      </c>
      <c r="D36" s="94" t="str">
        <f>IF(ISBLANK(VLOOKUP($A36,種目処理!$K$2:$AF$51,15)),"",VLOOKUP($A36,種目処理!$K$2:$AF$51,15))</f>
        <v/>
      </c>
      <c r="E36" s="94" t="str">
        <f>IF(ISBLANK(VLOOKUP($A36,種目処理!$K$2:$AF$51,16)),"",VLOOKUP($A36,種目処理!$K$2:$AF$51,16))</f>
        <v/>
      </c>
      <c r="F36" s="94" t="str">
        <f>IF(ISBLANK(VLOOKUP($A36,種目処理!$K$2:$AF$51,17)),"",VLOOKUP($A36,種目処理!$K$2:$AF$51,17))</f>
        <v/>
      </c>
      <c r="G36" s="98" t="str">
        <f>IF(ISBLANK(VLOOKUP($A36,種目処理!$K$2:$AF$51,18)),"",VLOOKUP($A36,種目処理!$K$2:$AF$51,18))</f>
        <v/>
      </c>
      <c r="H36" s="99" t="str">
        <f>IF(ISBLANK(VLOOKUP($A36,種目処理!$K$2:$AF$51,19)),"",VLOOKUP($A36,種目処理!$K$2:$AF$51,19))</f>
        <v/>
      </c>
      <c r="I36" s="102" t="str">
        <f>IF(ISBLANK(VLOOKUP($A36,種目処理!$K$2:$AF$51,20)),"",VLOOKUP($A36,種目処理!$K$2:$AF$51,20))</f>
        <v/>
      </c>
      <c r="J36" s="101" t="str">
        <f>IF(ISBLANK(VLOOKUP($A36,種目処理!$K$2:$AF$51,21)),"",VLOOKUP($A36,種目処理!$K$2:$AF$51,21))</f>
        <v/>
      </c>
      <c r="K36" s="111" t="str">
        <f>IF(ISBLANK(VLOOKUP($A36,種目処理!$K$2:$AF$51,22)),"",VLOOKUP($A36,種目処理!$K$2:$AF$51,22))</f>
        <v/>
      </c>
      <c r="L36" s="7"/>
      <c r="M36" s="1"/>
      <c r="N36" s="1"/>
      <c r="O36" s="3"/>
      <c r="P36" s="38"/>
      <c r="Q36" s="39"/>
      <c r="R36" s="39"/>
      <c r="S36" s="39"/>
      <c r="T36" s="40"/>
      <c r="U36" s="3"/>
      <c r="V36" s="3"/>
      <c r="W36" s="3"/>
      <c r="X36" s="3"/>
      <c r="Y36" s="3"/>
      <c r="Z36" s="3"/>
      <c r="AA36" s="3"/>
      <c r="AB36" s="1"/>
      <c r="AC36" s="1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customFormat="1" ht="24" customHeight="1" x14ac:dyDescent="0.15">
      <c r="A37" s="23">
        <v>33</v>
      </c>
      <c r="B37" s="94" t="str">
        <f>IF(ISBLANK(VLOOKUP($A37,種目処理!$K$2:$AF$51,13)),"",VLOOKUP($A37,種目処理!$K$2:$AF$51,13))</f>
        <v/>
      </c>
      <c r="C37" s="94" t="str">
        <f>IF(ISBLANK(VLOOKUP($A37,種目処理!$K$2:$AF$51,14)),"",VLOOKUP($A37,種目処理!$K$2:$AF$51,14))</f>
        <v/>
      </c>
      <c r="D37" s="94" t="str">
        <f>IF(ISBLANK(VLOOKUP($A37,種目処理!$K$2:$AF$51,15)),"",VLOOKUP($A37,種目処理!$K$2:$AF$51,15))</f>
        <v/>
      </c>
      <c r="E37" s="94" t="str">
        <f>IF(ISBLANK(VLOOKUP($A37,種目処理!$K$2:$AF$51,16)),"",VLOOKUP($A37,種目処理!$K$2:$AF$51,16))</f>
        <v/>
      </c>
      <c r="F37" s="94" t="str">
        <f>IF(ISBLANK(VLOOKUP($A37,種目処理!$K$2:$AF$51,17)),"",VLOOKUP($A37,種目処理!$K$2:$AF$51,17))</f>
        <v/>
      </c>
      <c r="G37" s="98" t="str">
        <f>IF(ISBLANK(VLOOKUP($A37,種目処理!$K$2:$AF$51,18)),"",VLOOKUP($A37,種目処理!$K$2:$AF$51,18))</f>
        <v/>
      </c>
      <c r="H37" s="99" t="str">
        <f>IF(ISBLANK(VLOOKUP($A37,種目処理!$K$2:$AF$51,19)),"",VLOOKUP($A37,種目処理!$K$2:$AF$51,19))</f>
        <v/>
      </c>
      <c r="I37" s="102" t="str">
        <f>IF(ISBLANK(VLOOKUP($A37,種目処理!$K$2:$AF$51,20)),"",VLOOKUP($A37,種目処理!$K$2:$AF$51,20))</f>
        <v/>
      </c>
      <c r="J37" s="101" t="str">
        <f>IF(ISBLANK(VLOOKUP($A37,種目処理!$K$2:$AF$51,21)),"",VLOOKUP($A37,種目処理!$K$2:$AF$51,21))</f>
        <v/>
      </c>
      <c r="K37" s="111" t="str">
        <f>IF(ISBLANK(VLOOKUP($A37,種目処理!$K$2:$AF$51,22)),"",VLOOKUP($A37,種目処理!$K$2:$AF$51,22))</f>
        <v/>
      </c>
      <c r="L37" s="7"/>
      <c r="M37" s="1"/>
      <c r="N37" s="1"/>
      <c r="O37" s="3"/>
      <c r="P37" s="38"/>
      <c r="Q37" s="39"/>
      <c r="R37" s="39"/>
      <c r="S37" s="39"/>
      <c r="T37" s="40"/>
      <c r="U37" s="3"/>
      <c r="V37" s="3"/>
      <c r="W37" s="3"/>
      <c r="X37" s="3"/>
      <c r="Y37" s="3"/>
      <c r="Z37" s="3"/>
      <c r="AA37" s="3"/>
      <c r="AB37" s="1"/>
      <c r="AC37" s="1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customFormat="1" ht="24" customHeight="1" x14ac:dyDescent="0.15">
      <c r="A38" s="23">
        <v>34</v>
      </c>
      <c r="B38" s="94" t="str">
        <f>IF(ISBLANK(VLOOKUP($A38,種目処理!$K$2:$AF$51,13)),"",VLOOKUP($A38,種目処理!$K$2:$AF$51,13))</f>
        <v/>
      </c>
      <c r="C38" s="94" t="str">
        <f>IF(ISBLANK(VLOOKUP($A38,種目処理!$K$2:$AF$51,14)),"",VLOOKUP($A38,種目処理!$K$2:$AF$51,14))</f>
        <v/>
      </c>
      <c r="D38" s="94" t="str">
        <f>IF(ISBLANK(VLOOKUP($A38,種目処理!$K$2:$AF$51,15)),"",VLOOKUP($A38,種目処理!$K$2:$AF$51,15))</f>
        <v/>
      </c>
      <c r="E38" s="94" t="str">
        <f>IF(ISBLANK(VLOOKUP($A38,種目処理!$K$2:$AF$51,16)),"",VLOOKUP($A38,種目処理!$K$2:$AF$51,16))</f>
        <v/>
      </c>
      <c r="F38" s="94" t="str">
        <f>IF(ISBLANK(VLOOKUP($A38,種目処理!$K$2:$AF$51,17)),"",VLOOKUP($A38,種目処理!$K$2:$AF$51,17))</f>
        <v/>
      </c>
      <c r="G38" s="98" t="str">
        <f>IF(ISBLANK(VLOOKUP($A38,種目処理!$K$2:$AF$51,18)),"",VLOOKUP($A38,種目処理!$K$2:$AF$51,18))</f>
        <v/>
      </c>
      <c r="H38" s="99" t="str">
        <f>IF(ISBLANK(VLOOKUP($A38,種目処理!$K$2:$AF$51,19)),"",VLOOKUP($A38,種目処理!$K$2:$AF$51,19))</f>
        <v/>
      </c>
      <c r="I38" s="102" t="str">
        <f>IF(ISBLANK(VLOOKUP($A38,種目処理!$K$2:$AF$51,20)),"",VLOOKUP($A38,種目処理!$K$2:$AF$51,20))</f>
        <v/>
      </c>
      <c r="J38" s="101" t="str">
        <f>IF(ISBLANK(VLOOKUP($A38,種目処理!$K$2:$AF$51,21)),"",VLOOKUP($A38,種目処理!$K$2:$AF$51,21))</f>
        <v/>
      </c>
      <c r="K38" s="111" t="str">
        <f>IF(ISBLANK(VLOOKUP($A38,種目処理!$K$2:$AF$51,22)),"",VLOOKUP($A38,種目処理!$K$2:$AF$51,22))</f>
        <v/>
      </c>
      <c r="L38" s="7"/>
      <c r="M38" s="1"/>
      <c r="N38" s="1"/>
      <c r="O38" s="3"/>
      <c r="P38" s="38"/>
      <c r="Q38" s="39"/>
      <c r="R38" s="39"/>
      <c r="S38" s="39"/>
      <c r="T38" s="40"/>
      <c r="U38" s="3"/>
      <c r="V38" s="3"/>
      <c r="W38" s="3"/>
      <c r="X38" s="3"/>
      <c r="Y38" s="3"/>
      <c r="Z38" s="3"/>
      <c r="AA38" s="3"/>
      <c r="AB38" s="1"/>
      <c r="AC38" s="1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customFormat="1" ht="24" customHeight="1" x14ac:dyDescent="0.15">
      <c r="A39" s="23">
        <v>35</v>
      </c>
      <c r="B39" s="94" t="str">
        <f>IF(ISBLANK(VLOOKUP($A39,種目処理!$K$2:$AF$51,13)),"",VLOOKUP($A39,種目処理!$K$2:$AF$51,13))</f>
        <v/>
      </c>
      <c r="C39" s="94" t="str">
        <f>IF(ISBLANK(VLOOKUP($A39,種目処理!$K$2:$AF$51,14)),"",VLOOKUP($A39,種目処理!$K$2:$AF$51,14))</f>
        <v/>
      </c>
      <c r="D39" s="94" t="str">
        <f>IF(ISBLANK(VLOOKUP($A39,種目処理!$K$2:$AF$51,15)),"",VLOOKUP($A39,種目処理!$K$2:$AF$51,15))</f>
        <v/>
      </c>
      <c r="E39" s="94" t="str">
        <f>IF(ISBLANK(VLOOKUP($A39,種目処理!$K$2:$AF$51,16)),"",VLOOKUP($A39,種目処理!$K$2:$AF$51,16))</f>
        <v/>
      </c>
      <c r="F39" s="94" t="str">
        <f>IF(ISBLANK(VLOOKUP($A39,種目処理!$K$2:$AF$51,17)),"",VLOOKUP($A39,種目処理!$K$2:$AF$51,17))</f>
        <v/>
      </c>
      <c r="G39" s="98" t="str">
        <f>IF(ISBLANK(VLOOKUP($A39,種目処理!$K$2:$AF$51,18)),"",VLOOKUP($A39,種目処理!$K$2:$AF$51,18))</f>
        <v/>
      </c>
      <c r="H39" s="99" t="str">
        <f>IF(ISBLANK(VLOOKUP($A39,種目処理!$K$2:$AF$51,19)),"",VLOOKUP($A39,種目処理!$K$2:$AF$51,19))</f>
        <v/>
      </c>
      <c r="I39" s="102" t="str">
        <f>IF(ISBLANK(VLOOKUP($A39,種目処理!$K$2:$AF$51,20)),"",VLOOKUP($A39,種目処理!$K$2:$AF$51,20))</f>
        <v/>
      </c>
      <c r="J39" s="101" t="str">
        <f>IF(ISBLANK(VLOOKUP($A39,種目処理!$K$2:$AF$51,21)),"",VLOOKUP($A39,種目処理!$K$2:$AF$51,21))</f>
        <v/>
      </c>
      <c r="K39" s="111" t="str">
        <f>IF(ISBLANK(VLOOKUP($A39,種目処理!$K$2:$AF$51,22)),"",VLOOKUP($A39,種目処理!$K$2:$AF$51,22))</f>
        <v/>
      </c>
      <c r="L39" s="7"/>
      <c r="M39" s="1"/>
      <c r="N39" s="1"/>
      <c r="O39" s="3"/>
      <c r="P39" s="38"/>
      <c r="Q39" s="39"/>
      <c r="R39" s="39"/>
      <c r="S39" s="39"/>
      <c r="T39" s="40"/>
      <c r="U39" s="3"/>
      <c r="V39" s="3"/>
      <c r="W39" s="3"/>
      <c r="X39" s="3"/>
      <c r="Y39" s="3"/>
      <c r="Z39" s="3"/>
      <c r="AA39" s="3"/>
      <c r="AB39" s="1"/>
      <c r="AC39" s="1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customFormat="1" ht="24" customHeight="1" x14ac:dyDescent="0.15">
      <c r="A40" s="23">
        <v>36</v>
      </c>
      <c r="B40" s="94" t="str">
        <f>IF(ISBLANK(VLOOKUP($A40,種目処理!$K$2:$AF$51,13)),"",VLOOKUP($A40,種目処理!$K$2:$AF$51,13))</f>
        <v/>
      </c>
      <c r="C40" s="94" t="str">
        <f>IF(ISBLANK(VLOOKUP($A40,種目処理!$K$2:$AF$51,14)),"",VLOOKUP($A40,種目処理!$K$2:$AF$51,14))</f>
        <v/>
      </c>
      <c r="D40" s="94" t="str">
        <f>IF(ISBLANK(VLOOKUP($A40,種目処理!$K$2:$AF$51,15)),"",VLOOKUP($A40,種目処理!$K$2:$AF$51,15))</f>
        <v/>
      </c>
      <c r="E40" s="94" t="str">
        <f>IF(ISBLANK(VLOOKUP($A40,種目処理!$K$2:$AF$51,16)),"",VLOOKUP($A40,種目処理!$K$2:$AF$51,16))</f>
        <v/>
      </c>
      <c r="F40" s="94" t="str">
        <f>IF(ISBLANK(VLOOKUP($A40,種目処理!$K$2:$AF$51,17)),"",VLOOKUP($A40,種目処理!$K$2:$AF$51,17))</f>
        <v/>
      </c>
      <c r="G40" s="98" t="str">
        <f>IF(ISBLANK(VLOOKUP($A40,種目処理!$K$2:$AF$51,18)),"",VLOOKUP($A40,種目処理!$K$2:$AF$51,18))</f>
        <v/>
      </c>
      <c r="H40" s="99" t="str">
        <f>IF(ISBLANK(VLOOKUP($A40,種目処理!$K$2:$AF$51,19)),"",VLOOKUP($A40,種目処理!$K$2:$AF$51,19))</f>
        <v/>
      </c>
      <c r="I40" s="102" t="str">
        <f>IF(ISBLANK(VLOOKUP($A40,種目処理!$K$2:$AF$51,20)),"",VLOOKUP($A40,種目処理!$K$2:$AF$51,20))</f>
        <v/>
      </c>
      <c r="J40" s="101" t="str">
        <f>IF(ISBLANK(VLOOKUP($A40,種目処理!$K$2:$AF$51,21)),"",VLOOKUP($A40,種目処理!$K$2:$AF$51,21))</f>
        <v/>
      </c>
      <c r="K40" s="111" t="str">
        <f>IF(ISBLANK(VLOOKUP($A40,種目処理!$K$2:$AF$51,22)),"",VLOOKUP($A40,種目処理!$K$2:$AF$51,22))</f>
        <v/>
      </c>
      <c r="L40" s="7"/>
      <c r="M40" s="1"/>
      <c r="N40" s="1"/>
      <c r="O40" s="3"/>
      <c r="P40" s="38"/>
      <c r="Q40" s="39"/>
      <c r="R40" s="39"/>
      <c r="S40" s="39"/>
      <c r="T40" s="40"/>
      <c r="U40" s="3"/>
      <c r="V40" s="3"/>
      <c r="W40" s="3"/>
      <c r="X40" s="3"/>
      <c r="Y40" s="3"/>
      <c r="Z40" s="3"/>
      <c r="AA40" s="3"/>
      <c r="AB40" s="1"/>
      <c r="AC40" s="1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customFormat="1" ht="24" customHeight="1" x14ac:dyDescent="0.15">
      <c r="A41" s="23">
        <v>37</v>
      </c>
      <c r="B41" s="94" t="str">
        <f>IF(ISBLANK(VLOOKUP($A41,種目処理!$K$2:$AF$51,13)),"",VLOOKUP($A41,種目処理!$K$2:$AF$51,13))</f>
        <v/>
      </c>
      <c r="C41" s="94" t="str">
        <f>IF(ISBLANK(VLOOKUP($A41,種目処理!$K$2:$AF$51,14)),"",VLOOKUP($A41,種目処理!$K$2:$AF$51,14))</f>
        <v/>
      </c>
      <c r="D41" s="94" t="str">
        <f>IF(ISBLANK(VLOOKUP($A41,種目処理!$K$2:$AF$51,15)),"",VLOOKUP($A41,種目処理!$K$2:$AF$51,15))</f>
        <v/>
      </c>
      <c r="E41" s="94" t="str">
        <f>IF(ISBLANK(VLOOKUP($A41,種目処理!$K$2:$AF$51,16)),"",VLOOKUP($A41,種目処理!$K$2:$AF$51,16))</f>
        <v/>
      </c>
      <c r="F41" s="94" t="str">
        <f>IF(ISBLANK(VLOOKUP($A41,種目処理!$K$2:$AF$51,17)),"",VLOOKUP($A41,種目処理!$K$2:$AF$51,17))</f>
        <v/>
      </c>
      <c r="G41" s="98" t="str">
        <f>IF(ISBLANK(VLOOKUP($A41,種目処理!$K$2:$AF$51,18)),"",VLOOKUP($A41,種目処理!$K$2:$AF$51,18))</f>
        <v/>
      </c>
      <c r="H41" s="99" t="str">
        <f>IF(ISBLANK(VLOOKUP($A41,種目処理!$K$2:$AF$51,19)),"",VLOOKUP($A41,種目処理!$K$2:$AF$51,19))</f>
        <v/>
      </c>
      <c r="I41" s="102" t="str">
        <f>IF(ISBLANK(VLOOKUP($A41,種目処理!$K$2:$AF$51,20)),"",VLOOKUP($A41,種目処理!$K$2:$AF$51,20))</f>
        <v/>
      </c>
      <c r="J41" s="101" t="str">
        <f>IF(ISBLANK(VLOOKUP($A41,種目処理!$K$2:$AF$51,21)),"",VLOOKUP($A41,種目処理!$K$2:$AF$51,21))</f>
        <v/>
      </c>
      <c r="K41" s="111" t="str">
        <f>IF(ISBLANK(VLOOKUP($A41,種目処理!$K$2:$AF$51,22)),"",VLOOKUP($A41,種目処理!$K$2:$AF$51,22))</f>
        <v/>
      </c>
      <c r="L41" s="7"/>
      <c r="M41" s="1"/>
      <c r="N41" s="1"/>
      <c r="O41" s="3"/>
      <c r="P41" s="38"/>
      <c r="Q41" s="39"/>
      <c r="R41" s="39"/>
      <c r="S41" s="39"/>
      <c r="T41" s="40"/>
      <c r="U41" s="3"/>
      <c r="V41" s="3"/>
      <c r="W41" s="3"/>
      <c r="X41" s="3"/>
      <c r="Y41" s="3"/>
      <c r="Z41" s="3"/>
      <c r="AA41" s="3"/>
      <c r="AB41" s="1"/>
      <c r="AC41" s="1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customFormat="1" ht="24" customHeight="1" x14ac:dyDescent="0.15">
      <c r="A42" s="23">
        <v>38</v>
      </c>
      <c r="B42" s="94" t="str">
        <f>IF(ISBLANK(VLOOKUP($A42,種目処理!$K$2:$AF$51,13)),"",VLOOKUP($A42,種目処理!$K$2:$AF$51,13))</f>
        <v/>
      </c>
      <c r="C42" s="94" t="str">
        <f>IF(ISBLANK(VLOOKUP($A42,種目処理!$K$2:$AF$51,14)),"",VLOOKUP($A42,種目処理!$K$2:$AF$51,14))</f>
        <v/>
      </c>
      <c r="D42" s="94" t="str">
        <f>IF(ISBLANK(VLOOKUP($A42,種目処理!$K$2:$AF$51,15)),"",VLOOKUP($A42,種目処理!$K$2:$AF$51,15))</f>
        <v/>
      </c>
      <c r="E42" s="94" t="str">
        <f>IF(ISBLANK(VLOOKUP($A42,種目処理!$K$2:$AF$51,16)),"",VLOOKUP($A42,種目処理!$K$2:$AF$51,16))</f>
        <v/>
      </c>
      <c r="F42" s="94" t="str">
        <f>IF(ISBLANK(VLOOKUP($A42,種目処理!$K$2:$AF$51,17)),"",VLOOKUP($A42,種目処理!$K$2:$AF$51,17))</f>
        <v/>
      </c>
      <c r="G42" s="98" t="str">
        <f>IF(ISBLANK(VLOOKUP($A42,種目処理!$K$2:$AF$51,18)),"",VLOOKUP($A42,種目処理!$K$2:$AF$51,18))</f>
        <v/>
      </c>
      <c r="H42" s="99" t="str">
        <f>IF(ISBLANK(VLOOKUP($A42,種目処理!$K$2:$AF$51,19)),"",VLOOKUP($A42,種目処理!$K$2:$AF$51,19))</f>
        <v/>
      </c>
      <c r="I42" s="102" t="str">
        <f>IF(ISBLANK(VLOOKUP($A42,種目処理!$K$2:$AF$51,20)),"",VLOOKUP($A42,種目処理!$K$2:$AF$51,20))</f>
        <v/>
      </c>
      <c r="J42" s="101" t="str">
        <f>IF(ISBLANK(VLOOKUP($A42,種目処理!$K$2:$AF$51,21)),"",VLOOKUP($A42,種目処理!$K$2:$AF$51,21))</f>
        <v/>
      </c>
      <c r="K42" s="111" t="str">
        <f>IF(ISBLANK(VLOOKUP($A42,種目処理!$K$2:$AF$51,22)),"",VLOOKUP($A42,種目処理!$K$2:$AF$51,22))</f>
        <v/>
      </c>
      <c r="L42" s="7"/>
      <c r="M42" s="1"/>
      <c r="N42" s="1"/>
      <c r="O42" s="3"/>
      <c r="P42" s="38"/>
      <c r="Q42" s="39"/>
      <c r="R42" s="39"/>
      <c r="S42" s="39"/>
      <c r="T42" s="40"/>
      <c r="U42" s="3"/>
      <c r="V42" s="3"/>
      <c r="W42" s="3"/>
      <c r="X42" s="3"/>
      <c r="Y42" s="3"/>
      <c r="Z42" s="3"/>
      <c r="AA42" s="3"/>
      <c r="AB42" s="1"/>
      <c r="AC42" s="1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customFormat="1" ht="24" customHeight="1" x14ac:dyDescent="0.15">
      <c r="A43" s="23">
        <v>39</v>
      </c>
      <c r="B43" s="94" t="str">
        <f>IF(ISBLANK(VLOOKUP($A43,種目処理!$K$2:$AF$51,13)),"",VLOOKUP($A43,種目処理!$K$2:$AF$51,13))</f>
        <v/>
      </c>
      <c r="C43" s="94" t="str">
        <f>IF(ISBLANK(VLOOKUP($A43,種目処理!$K$2:$AF$51,14)),"",VLOOKUP($A43,種目処理!$K$2:$AF$51,14))</f>
        <v/>
      </c>
      <c r="D43" s="94" t="str">
        <f>IF(ISBLANK(VLOOKUP($A43,種目処理!$K$2:$AF$51,15)),"",VLOOKUP($A43,種目処理!$K$2:$AF$51,15))</f>
        <v/>
      </c>
      <c r="E43" s="94" t="str">
        <f>IF(ISBLANK(VLOOKUP($A43,種目処理!$K$2:$AF$51,16)),"",VLOOKUP($A43,種目処理!$K$2:$AF$51,16))</f>
        <v/>
      </c>
      <c r="F43" s="94" t="str">
        <f>IF(ISBLANK(VLOOKUP($A43,種目処理!$K$2:$AF$51,17)),"",VLOOKUP($A43,種目処理!$K$2:$AF$51,17))</f>
        <v/>
      </c>
      <c r="G43" s="98" t="str">
        <f>IF(ISBLANK(VLOOKUP($A43,種目処理!$K$2:$AF$51,18)),"",VLOOKUP($A43,種目処理!$K$2:$AF$51,18))</f>
        <v/>
      </c>
      <c r="H43" s="99" t="str">
        <f>IF(ISBLANK(VLOOKUP($A43,種目処理!$K$2:$AF$51,19)),"",VLOOKUP($A43,種目処理!$K$2:$AF$51,19))</f>
        <v/>
      </c>
      <c r="I43" s="102" t="str">
        <f>IF(ISBLANK(VLOOKUP($A43,種目処理!$K$2:$AF$51,20)),"",VLOOKUP($A43,種目処理!$K$2:$AF$51,20))</f>
        <v/>
      </c>
      <c r="J43" s="101" t="str">
        <f>IF(ISBLANK(VLOOKUP($A43,種目処理!$K$2:$AF$51,21)),"",VLOOKUP($A43,種目処理!$K$2:$AF$51,21))</f>
        <v/>
      </c>
      <c r="K43" s="111" t="str">
        <f>IF(ISBLANK(VLOOKUP($A43,種目処理!$K$2:$AF$51,22)),"",VLOOKUP($A43,種目処理!$K$2:$AF$51,22))</f>
        <v/>
      </c>
      <c r="L43" s="7"/>
      <c r="M43" s="1"/>
      <c r="N43" s="1"/>
      <c r="O43" s="3"/>
      <c r="P43" s="38"/>
      <c r="Q43" s="39"/>
      <c r="R43" s="39"/>
      <c r="S43" s="39"/>
      <c r="T43" s="40"/>
      <c r="U43" s="3"/>
      <c r="V43" s="3"/>
      <c r="W43" s="3"/>
      <c r="X43" s="3"/>
      <c r="Y43" s="3"/>
      <c r="Z43" s="3"/>
      <c r="AA43" s="3"/>
      <c r="AB43" s="1"/>
      <c r="AC43" s="1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customFormat="1" ht="24" customHeight="1" x14ac:dyDescent="0.15">
      <c r="A44" s="23">
        <v>40</v>
      </c>
      <c r="B44" s="94" t="str">
        <f>IF(ISBLANK(VLOOKUP($A44,種目処理!$K$2:$AF$51,13)),"",VLOOKUP($A44,種目処理!$K$2:$AF$51,13))</f>
        <v/>
      </c>
      <c r="C44" s="94" t="str">
        <f>IF(ISBLANK(VLOOKUP($A44,種目処理!$K$2:$AF$51,14)),"",VLOOKUP($A44,種目処理!$K$2:$AF$51,14))</f>
        <v/>
      </c>
      <c r="D44" s="94" t="str">
        <f>IF(ISBLANK(VLOOKUP($A44,種目処理!$K$2:$AF$51,15)),"",VLOOKUP($A44,種目処理!$K$2:$AF$51,15))</f>
        <v/>
      </c>
      <c r="E44" s="94" t="str">
        <f>IF(ISBLANK(VLOOKUP($A44,種目処理!$K$2:$AF$51,16)),"",VLOOKUP($A44,種目処理!$K$2:$AF$51,16))</f>
        <v/>
      </c>
      <c r="F44" s="94" t="str">
        <f>IF(ISBLANK(VLOOKUP($A44,種目処理!$K$2:$AF$51,17)),"",VLOOKUP($A44,種目処理!$K$2:$AF$51,17))</f>
        <v/>
      </c>
      <c r="G44" s="98" t="str">
        <f>IF(ISBLANK(VLOOKUP($A44,種目処理!$K$2:$AF$51,18)),"",VLOOKUP($A44,種目処理!$K$2:$AF$51,18))</f>
        <v/>
      </c>
      <c r="H44" s="99" t="str">
        <f>IF(ISBLANK(VLOOKUP($A44,種目処理!$K$2:$AF$51,19)),"",VLOOKUP($A44,種目処理!$K$2:$AF$51,19))</f>
        <v/>
      </c>
      <c r="I44" s="102" t="str">
        <f>IF(ISBLANK(VLOOKUP($A44,種目処理!$K$2:$AF$51,20)),"",VLOOKUP($A44,種目処理!$K$2:$AF$51,20))</f>
        <v/>
      </c>
      <c r="J44" s="101" t="str">
        <f>IF(ISBLANK(VLOOKUP($A44,種目処理!$K$2:$AF$51,21)),"",VLOOKUP($A44,種目処理!$K$2:$AF$51,21))</f>
        <v/>
      </c>
      <c r="K44" s="111" t="str">
        <f>IF(ISBLANK(VLOOKUP($A44,種目処理!$K$2:$AF$51,22)),"",VLOOKUP($A44,種目処理!$K$2:$AF$51,22))</f>
        <v/>
      </c>
      <c r="L44" s="7"/>
      <c r="M44" s="1"/>
      <c r="N44" s="1"/>
      <c r="O44" s="3"/>
      <c r="P44" s="38"/>
      <c r="Q44" s="39"/>
      <c r="R44" s="39"/>
      <c r="S44" s="39"/>
      <c r="T44" s="40"/>
      <c r="U44" s="3"/>
      <c r="V44" s="3"/>
      <c r="W44" s="3"/>
      <c r="X44" s="3"/>
      <c r="Y44" s="3"/>
      <c r="Z44" s="3"/>
      <c r="AA44" s="3"/>
      <c r="AB44" s="1"/>
      <c r="AC44" s="1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customFormat="1" ht="24" customHeight="1" x14ac:dyDescent="0.15">
      <c r="A45" s="23">
        <v>41</v>
      </c>
      <c r="B45" s="94" t="str">
        <f>IF(ISBLANK(VLOOKUP($A45,種目処理!$K$2:$AF$51,13)),"",VLOOKUP($A45,種目処理!$K$2:$AF$51,13))</f>
        <v/>
      </c>
      <c r="C45" s="94" t="str">
        <f>IF(ISBLANK(VLOOKUP($A45,種目処理!$K$2:$AF$51,14)),"",VLOOKUP($A45,種目処理!$K$2:$AF$51,14))</f>
        <v/>
      </c>
      <c r="D45" s="94" t="str">
        <f>IF(ISBLANK(VLOOKUP($A45,種目処理!$K$2:$AF$51,15)),"",VLOOKUP($A45,種目処理!$K$2:$AF$51,15))</f>
        <v/>
      </c>
      <c r="E45" s="94" t="str">
        <f>IF(ISBLANK(VLOOKUP($A45,種目処理!$K$2:$AF$51,16)),"",VLOOKUP($A45,種目処理!$K$2:$AF$51,16))</f>
        <v/>
      </c>
      <c r="F45" s="94" t="str">
        <f>IF(ISBLANK(VLOOKUP($A45,種目処理!$K$2:$AF$51,17)),"",VLOOKUP($A45,種目処理!$K$2:$AF$51,17))</f>
        <v/>
      </c>
      <c r="G45" s="98" t="str">
        <f>IF(ISBLANK(VLOOKUP($A45,種目処理!$K$2:$AF$51,18)),"",VLOOKUP($A45,種目処理!$K$2:$AF$51,18))</f>
        <v/>
      </c>
      <c r="H45" s="99" t="str">
        <f>IF(ISBLANK(VLOOKUP($A45,種目処理!$K$2:$AF$51,19)),"",VLOOKUP($A45,種目処理!$K$2:$AF$51,19))</f>
        <v/>
      </c>
      <c r="I45" s="102" t="str">
        <f>IF(ISBLANK(VLOOKUP($A45,種目処理!$K$2:$AF$51,20)),"",VLOOKUP($A45,種目処理!$K$2:$AF$51,20))</f>
        <v/>
      </c>
      <c r="J45" s="101" t="str">
        <f>IF(ISBLANK(VLOOKUP($A45,種目処理!$K$2:$AF$51,21)),"",VLOOKUP($A45,種目処理!$K$2:$AF$51,21))</f>
        <v/>
      </c>
      <c r="K45" s="111" t="str">
        <f>IF(ISBLANK(VLOOKUP($A45,種目処理!$K$2:$AF$51,22)),"",VLOOKUP($A45,種目処理!$K$2:$AF$51,22))</f>
        <v/>
      </c>
      <c r="L45" s="7"/>
      <c r="M45" s="1"/>
      <c r="N45" s="1"/>
      <c r="O45" s="3"/>
      <c r="P45" s="38"/>
      <c r="Q45" s="39"/>
      <c r="R45" s="39"/>
      <c r="S45" s="39"/>
      <c r="T45" s="40"/>
      <c r="U45" s="3"/>
      <c r="V45" s="3"/>
      <c r="W45" s="3"/>
      <c r="X45" s="3"/>
      <c r="Y45" s="3"/>
      <c r="Z45" s="3"/>
      <c r="AA45" s="3"/>
      <c r="AB45" s="1"/>
      <c r="AC45" s="1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customFormat="1" ht="24" customHeight="1" x14ac:dyDescent="0.15">
      <c r="A46" s="23">
        <v>42</v>
      </c>
      <c r="B46" s="94" t="str">
        <f>IF(ISBLANK(VLOOKUP($A46,種目処理!$K$2:$AF$51,13)),"",VLOOKUP($A46,種目処理!$K$2:$AF$51,13))</f>
        <v/>
      </c>
      <c r="C46" s="94" t="str">
        <f>IF(ISBLANK(VLOOKUP($A46,種目処理!$K$2:$AF$51,14)),"",VLOOKUP($A46,種目処理!$K$2:$AF$51,14))</f>
        <v/>
      </c>
      <c r="D46" s="94" t="str">
        <f>IF(ISBLANK(VLOOKUP($A46,種目処理!$K$2:$AF$51,15)),"",VLOOKUP($A46,種目処理!$K$2:$AF$51,15))</f>
        <v/>
      </c>
      <c r="E46" s="94" t="str">
        <f>IF(ISBLANK(VLOOKUP($A46,種目処理!$K$2:$AF$51,16)),"",VLOOKUP($A46,種目処理!$K$2:$AF$51,16))</f>
        <v/>
      </c>
      <c r="F46" s="94" t="str">
        <f>IF(ISBLANK(VLOOKUP($A46,種目処理!$K$2:$AF$51,17)),"",VLOOKUP($A46,種目処理!$K$2:$AF$51,17))</f>
        <v/>
      </c>
      <c r="G46" s="98" t="str">
        <f>IF(ISBLANK(VLOOKUP($A46,種目処理!$K$2:$AF$51,18)),"",VLOOKUP($A46,種目処理!$K$2:$AF$51,18))</f>
        <v/>
      </c>
      <c r="H46" s="99" t="str">
        <f>IF(ISBLANK(VLOOKUP($A46,種目処理!$K$2:$AF$51,19)),"",VLOOKUP($A46,種目処理!$K$2:$AF$51,19))</f>
        <v/>
      </c>
      <c r="I46" s="102" t="str">
        <f>IF(ISBLANK(VLOOKUP($A46,種目処理!$K$2:$AF$51,20)),"",VLOOKUP($A46,種目処理!$K$2:$AF$51,20))</f>
        <v/>
      </c>
      <c r="J46" s="101" t="str">
        <f>IF(ISBLANK(VLOOKUP($A46,種目処理!$K$2:$AF$51,21)),"",VLOOKUP($A46,種目処理!$K$2:$AF$51,21))</f>
        <v/>
      </c>
      <c r="K46" s="111" t="str">
        <f>IF(ISBLANK(VLOOKUP($A46,種目処理!$K$2:$AF$51,22)),"",VLOOKUP($A46,種目処理!$K$2:$AF$51,22))</f>
        <v/>
      </c>
      <c r="L46" s="7"/>
      <c r="M46" s="1"/>
      <c r="N46" s="1"/>
      <c r="O46" s="3"/>
      <c r="P46" s="38"/>
      <c r="Q46" s="39"/>
      <c r="R46" s="39"/>
      <c r="S46" s="39"/>
      <c r="T46" s="40"/>
      <c r="U46" s="3"/>
      <c r="V46" s="3"/>
      <c r="W46" s="3"/>
      <c r="X46" s="3"/>
      <c r="Y46" s="3"/>
      <c r="Z46" s="3"/>
      <c r="AA46" s="3"/>
      <c r="AB46" s="1"/>
      <c r="AC46" s="1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customFormat="1" ht="24" customHeight="1" x14ac:dyDescent="0.15">
      <c r="A47" s="23">
        <v>43</v>
      </c>
      <c r="B47" s="94" t="str">
        <f>IF(ISBLANK(VLOOKUP($A47,種目処理!$K$2:$AF$51,13)),"",VLOOKUP($A47,種目処理!$K$2:$AF$51,13))</f>
        <v/>
      </c>
      <c r="C47" s="94" t="str">
        <f>IF(ISBLANK(VLOOKUP($A47,種目処理!$K$2:$AF$51,14)),"",VLOOKUP($A47,種目処理!$K$2:$AF$51,14))</f>
        <v/>
      </c>
      <c r="D47" s="94" t="str">
        <f>IF(ISBLANK(VLOOKUP($A47,種目処理!$K$2:$AF$51,15)),"",VLOOKUP($A47,種目処理!$K$2:$AF$51,15))</f>
        <v/>
      </c>
      <c r="E47" s="94" t="str">
        <f>IF(ISBLANK(VLOOKUP($A47,種目処理!$K$2:$AF$51,16)),"",VLOOKUP($A47,種目処理!$K$2:$AF$51,16))</f>
        <v/>
      </c>
      <c r="F47" s="94" t="str">
        <f>IF(ISBLANK(VLOOKUP($A47,種目処理!$K$2:$AF$51,17)),"",VLOOKUP($A47,種目処理!$K$2:$AF$51,17))</f>
        <v/>
      </c>
      <c r="G47" s="98" t="str">
        <f>IF(ISBLANK(VLOOKUP($A47,種目処理!$K$2:$AF$51,18)),"",VLOOKUP($A47,種目処理!$K$2:$AF$51,18))</f>
        <v/>
      </c>
      <c r="H47" s="99" t="str">
        <f>IF(ISBLANK(VLOOKUP($A47,種目処理!$K$2:$AF$51,19)),"",VLOOKUP($A47,種目処理!$K$2:$AF$51,19))</f>
        <v/>
      </c>
      <c r="I47" s="102" t="str">
        <f>IF(ISBLANK(VLOOKUP($A47,種目処理!$K$2:$AF$51,20)),"",VLOOKUP($A47,種目処理!$K$2:$AF$51,20))</f>
        <v/>
      </c>
      <c r="J47" s="101" t="str">
        <f>IF(ISBLANK(VLOOKUP($A47,種目処理!$K$2:$AF$51,21)),"",VLOOKUP($A47,種目処理!$K$2:$AF$51,21))</f>
        <v/>
      </c>
      <c r="K47" s="111" t="str">
        <f>IF(ISBLANK(VLOOKUP($A47,種目処理!$K$2:$AF$51,22)),"",VLOOKUP($A47,種目処理!$K$2:$AF$51,22))</f>
        <v/>
      </c>
      <c r="L47" s="7"/>
      <c r="M47" s="1"/>
      <c r="N47" s="1"/>
      <c r="O47" s="3"/>
      <c r="P47" s="38"/>
      <c r="Q47" s="39"/>
      <c r="R47" s="39"/>
      <c r="S47" s="39"/>
      <c r="T47" s="40"/>
      <c r="U47" s="3"/>
      <c r="V47" s="3"/>
      <c r="W47" s="3"/>
      <c r="X47" s="3"/>
      <c r="Y47" s="3"/>
      <c r="Z47" s="3"/>
      <c r="AA47" s="3"/>
      <c r="AB47" s="1"/>
      <c r="AC47" s="1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customFormat="1" ht="24" customHeight="1" x14ac:dyDescent="0.15">
      <c r="A48" s="23">
        <v>44</v>
      </c>
      <c r="B48" s="94" t="str">
        <f>IF(ISBLANK(VLOOKUP($A48,種目処理!$K$2:$AF$51,13)),"",VLOOKUP($A48,種目処理!$K$2:$AF$51,13))</f>
        <v/>
      </c>
      <c r="C48" s="94" t="str">
        <f>IF(ISBLANK(VLOOKUP($A48,種目処理!$K$2:$AF$51,14)),"",VLOOKUP($A48,種目処理!$K$2:$AF$51,14))</f>
        <v/>
      </c>
      <c r="D48" s="94" t="str">
        <f>IF(ISBLANK(VLOOKUP($A48,種目処理!$K$2:$AF$51,15)),"",VLOOKUP($A48,種目処理!$K$2:$AF$51,15))</f>
        <v/>
      </c>
      <c r="E48" s="94" t="str">
        <f>IF(ISBLANK(VLOOKUP($A48,種目処理!$K$2:$AF$51,16)),"",VLOOKUP($A48,種目処理!$K$2:$AF$51,16))</f>
        <v/>
      </c>
      <c r="F48" s="94" t="str">
        <f>IF(ISBLANK(VLOOKUP($A48,種目処理!$K$2:$AF$51,17)),"",VLOOKUP($A48,種目処理!$K$2:$AF$51,17))</f>
        <v/>
      </c>
      <c r="G48" s="98" t="str">
        <f>IF(ISBLANK(VLOOKUP($A48,種目処理!$K$2:$AF$51,18)),"",VLOOKUP($A48,種目処理!$K$2:$AF$51,18))</f>
        <v/>
      </c>
      <c r="H48" s="99" t="str">
        <f>IF(ISBLANK(VLOOKUP($A48,種目処理!$K$2:$AF$51,19)),"",VLOOKUP($A48,種目処理!$K$2:$AF$51,19))</f>
        <v/>
      </c>
      <c r="I48" s="102" t="str">
        <f>IF(ISBLANK(VLOOKUP($A48,種目処理!$K$2:$AF$51,20)),"",VLOOKUP($A48,種目処理!$K$2:$AF$51,20))</f>
        <v/>
      </c>
      <c r="J48" s="101" t="str">
        <f>IF(ISBLANK(VLOOKUP($A48,種目処理!$K$2:$AF$51,21)),"",VLOOKUP($A48,種目処理!$K$2:$AF$51,21))</f>
        <v/>
      </c>
      <c r="K48" s="111" t="str">
        <f>IF(ISBLANK(VLOOKUP($A48,種目処理!$K$2:$AF$51,22)),"",VLOOKUP($A48,種目処理!$K$2:$AF$51,22))</f>
        <v/>
      </c>
      <c r="L48" s="7"/>
      <c r="M48" s="1"/>
      <c r="N48" s="1"/>
      <c r="O48" s="3"/>
      <c r="P48" s="38"/>
      <c r="Q48" s="39"/>
      <c r="R48" s="39"/>
      <c r="S48" s="39"/>
      <c r="T48" s="40"/>
      <c r="U48" s="3"/>
      <c r="V48" s="3"/>
      <c r="W48" s="3"/>
      <c r="X48" s="3"/>
      <c r="Y48" s="3"/>
      <c r="Z48" s="3"/>
      <c r="AA48" s="3"/>
      <c r="AB48" s="1"/>
      <c r="AC48" s="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customFormat="1" ht="24" customHeight="1" x14ac:dyDescent="0.15">
      <c r="A49" s="23">
        <v>45</v>
      </c>
      <c r="B49" s="94" t="str">
        <f>IF(ISBLANK(VLOOKUP($A49,種目処理!$K$2:$AF$51,13)),"",VLOOKUP($A49,種目処理!$K$2:$AF$51,13))</f>
        <v/>
      </c>
      <c r="C49" s="94" t="str">
        <f>IF(ISBLANK(VLOOKUP($A49,種目処理!$K$2:$AF$51,14)),"",VLOOKUP($A49,種目処理!$K$2:$AF$51,14))</f>
        <v/>
      </c>
      <c r="D49" s="94" t="str">
        <f>IF(ISBLANK(VLOOKUP($A49,種目処理!$K$2:$AF$51,15)),"",VLOOKUP($A49,種目処理!$K$2:$AF$51,15))</f>
        <v/>
      </c>
      <c r="E49" s="94" t="str">
        <f>IF(ISBLANK(VLOOKUP($A49,種目処理!$K$2:$AF$51,16)),"",VLOOKUP($A49,種目処理!$K$2:$AF$51,16))</f>
        <v/>
      </c>
      <c r="F49" s="94" t="str">
        <f>IF(ISBLANK(VLOOKUP($A49,種目処理!$K$2:$AF$51,17)),"",VLOOKUP($A49,種目処理!$K$2:$AF$51,17))</f>
        <v/>
      </c>
      <c r="G49" s="98" t="str">
        <f>IF(ISBLANK(VLOOKUP($A49,種目処理!$K$2:$AF$51,18)),"",VLOOKUP($A49,種目処理!$K$2:$AF$51,18))</f>
        <v/>
      </c>
      <c r="H49" s="99" t="str">
        <f>IF(ISBLANK(VLOOKUP($A49,種目処理!$K$2:$AF$51,19)),"",VLOOKUP($A49,種目処理!$K$2:$AF$51,19))</f>
        <v/>
      </c>
      <c r="I49" s="102" t="str">
        <f>IF(ISBLANK(VLOOKUP($A49,種目処理!$K$2:$AF$51,20)),"",VLOOKUP($A49,種目処理!$K$2:$AF$51,20))</f>
        <v/>
      </c>
      <c r="J49" s="101" t="str">
        <f>IF(ISBLANK(VLOOKUP($A49,種目処理!$K$2:$AF$51,21)),"",VLOOKUP($A49,種目処理!$K$2:$AF$51,21))</f>
        <v/>
      </c>
      <c r="K49" s="111" t="str">
        <f>IF(ISBLANK(VLOOKUP($A49,種目処理!$K$2:$AF$51,22)),"",VLOOKUP($A49,種目処理!$K$2:$AF$51,22))</f>
        <v/>
      </c>
      <c r="L49" s="7"/>
      <c r="M49" s="1"/>
      <c r="N49" s="1"/>
      <c r="O49" s="3"/>
      <c r="P49" s="38"/>
      <c r="Q49" s="39"/>
      <c r="R49" s="39"/>
      <c r="S49" s="39"/>
      <c r="T49" s="40"/>
      <c r="U49" s="3"/>
      <c r="V49" s="3"/>
      <c r="W49" s="3"/>
      <c r="X49" s="3"/>
      <c r="Y49" s="3"/>
      <c r="Z49" s="3"/>
      <c r="AA49" s="3"/>
      <c r="AB49" s="1"/>
      <c r="AC49" s="1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customFormat="1" ht="24" customHeight="1" x14ac:dyDescent="0.15">
      <c r="A50" s="23">
        <v>46</v>
      </c>
      <c r="B50" s="94" t="str">
        <f>IF(ISBLANK(VLOOKUP($A50,種目処理!$K$2:$AF$51,13)),"",VLOOKUP($A50,種目処理!$K$2:$AF$51,13))</f>
        <v/>
      </c>
      <c r="C50" s="94" t="str">
        <f>IF(ISBLANK(VLOOKUP($A50,種目処理!$K$2:$AF$51,14)),"",VLOOKUP($A50,種目処理!$K$2:$AF$51,14))</f>
        <v/>
      </c>
      <c r="D50" s="94" t="str">
        <f>IF(ISBLANK(VLOOKUP($A50,種目処理!$K$2:$AF$51,15)),"",VLOOKUP($A50,種目処理!$K$2:$AF$51,15))</f>
        <v/>
      </c>
      <c r="E50" s="94" t="str">
        <f>IF(ISBLANK(VLOOKUP($A50,種目処理!$K$2:$AF$51,16)),"",VLOOKUP($A50,種目処理!$K$2:$AF$51,16))</f>
        <v/>
      </c>
      <c r="F50" s="94" t="str">
        <f>IF(ISBLANK(VLOOKUP($A50,種目処理!$K$2:$AF$51,17)),"",VLOOKUP($A50,種目処理!$K$2:$AF$51,17))</f>
        <v/>
      </c>
      <c r="G50" s="98" t="str">
        <f>IF(ISBLANK(VLOOKUP($A50,種目処理!$K$2:$AF$51,18)),"",VLOOKUP($A50,種目処理!$K$2:$AF$51,18))</f>
        <v/>
      </c>
      <c r="H50" s="99" t="str">
        <f>IF(ISBLANK(VLOOKUP($A50,種目処理!$K$2:$AF$51,19)),"",VLOOKUP($A50,種目処理!$K$2:$AF$51,19))</f>
        <v/>
      </c>
      <c r="I50" s="102" t="str">
        <f>IF(ISBLANK(VLOOKUP($A50,種目処理!$K$2:$AF$51,20)),"",VLOOKUP($A50,種目処理!$K$2:$AF$51,20))</f>
        <v/>
      </c>
      <c r="J50" s="101" t="str">
        <f>IF(ISBLANK(VLOOKUP($A50,種目処理!$K$2:$AF$51,21)),"",VLOOKUP($A50,種目処理!$K$2:$AF$51,21))</f>
        <v/>
      </c>
      <c r="K50" s="111" t="str">
        <f>IF(ISBLANK(VLOOKUP($A50,種目処理!$K$2:$AF$51,22)),"",VLOOKUP($A50,種目処理!$K$2:$AF$51,22))</f>
        <v/>
      </c>
      <c r="L50" s="7"/>
      <c r="M50" s="1"/>
      <c r="N50" s="1"/>
      <c r="O50" s="3"/>
      <c r="P50" s="38"/>
      <c r="Q50" s="39"/>
      <c r="R50" s="39"/>
      <c r="S50" s="39"/>
      <c r="T50" s="40"/>
      <c r="U50" s="3"/>
      <c r="V50" s="3"/>
      <c r="W50" s="3"/>
      <c r="X50" s="3"/>
      <c r="Y50" s="3"/>
      <c r="Z50" s="3"/>
      <c r="AA50" s="3"/>
      <c r="AB50" s="1"/>
      <c r="AC50" s="1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customFormat="1" ht="24" customHeight="1" x14ac:dyDescent="0.15">
      <c r="A51" s="23">
        <v>47</v>
      </c>
      <c r="B51" s="94" t="str">
        <f>IF(ISBLANK(VLOOKUP($A51,種目処理!$K$2:$AF$51,13)),"",VLOOKUP($A51,種目処理!$K$2:$AF$51,13))</f>
        <v/>
      </c>
      <c r="C51" s="94" t="str">
        <f>IF(ISBLANK(VLOOKUP($A51,種目処理!$K$2:$AF$51,14)),"",VLOOKUP($A51,種目処理!$K$2:$AF$51,14))</f>
        <v/>
      </c>
      <c r="D51" s="94" t="str">
        <f>IF(ISBLANK(VLOOKUP($A51,種目処理!$K$2:$AF$51,15)),"",VLOOKUP($A51,種目処理!$K$2:$AF$51,15))</f>
        <v/>
      </c>
      <c r="E51" s="94" t="str">
        <f>IF(ISBLANK(VLOOKUP($A51,種目処理!$K$2:$AF$51,16)),"",VLOOKUP($A51,種目処理!$K$2:$AF$51,16))</f>
        <v/>
      </c>
      <c r="F51" s="94" t="str">
        <f>IF(ISBLANK(VLOOKUP($A51,種目処理!$K$2:$AF$51,17)),"",VLOOKUP($A51,種目処理!$K$2:$AF$51,17))</f>
        <v/>
      </c>
      <c r="G51" s="98" t="str">
        <f>IF(ISBLANK(VLOOKUP($A51,種目処理!$K$2:$AF$51,18)),"",VLOOKUP($A51,種目処理!$K$2:$AF$51,18))</f>
        <v/>
      </c>
      <c r="H51" s="99" t="str">
        <f>IF(ISBLANK(VLOOKUP($A51,種目処理!$K$2:$AF$51,19)),"",VLOOKUP($A51,種目処理!$K$2:$AF$51,19))</f>
        <v/>
      </c>
      <c r="I51" s="102" t="str">
        <f>IF(ISBLANK(VLOOKUP($A51,種目処理!$K$2:$AF$51,20)),"",VLOOKUP($A51,種目処理!$K$2:$AF$51,20))</f>
        <v/>
      </c>
      <c r="J51" s="101" t="str">
        <f>IF(ISBLANK(VLOOKUP($A51,種目処理!$K$2:$AF$51,21)),"",VLOOKUP($A51,種目処理!$K$2:$AF$51,21))</f>
        <v/>
      </c>
      <c r="K51" s="111" t="str">
        <f>IF(ISBLANK(VLOOKUP($A51,種目処理!$K$2:$AF$51,22)),"",VLOOKUP($A51,種目処理!$K$2:$AF$51,22))</f>
        <v/>
      </c>
      <c r="L51" s="7"/>
      <c r="M51" s="1"/>
      <c r="N51" s="1"/>
      <c r="O51" s="3"/>
      <c r="P51" s="38"/>
      <c r="Q51" s="39"/>
      <c r="R51" s="39"/>
      <c r="S51" s="39"/>
      <c r="T51" s="40"/>
      <c r="U51" s="3"/>
      <c r="V51" s="3"/>
      <c r="W51" s="3"/>
      <c r="X51" s="3"/>
      <c r="Y51" s="3"/>
      <c r="Z51" s="3"/>
      <c r="AA51" s="3"/>
      <c r="AB51" s="1"/>
      <c r="AC51" s="1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customFormat="1" ht="24" customHeight="1" x14ac:dyDescent="0.15">
      <c r="A52" s="23">
        <v>48</v>
      </c>
      <c r="B52" s="94" t="str">
        <f>IF(ISBLANK(VLOOKUP($A52,種目処理!$K$2:$AF$51,13)),"",VLOOKUP($A52,種目処理!$K$2:$AF$51,13))</f>
        <v/>
      </c>
      <c r="C52" s="94" t="str">
        <f>IF(ISBLANK(VLOOKUP($A52,種目処理!$K$2:$AF$51,14)),"",VLOOKUP($A52,種目処理!$K$2:$AF$51,14))</f>
        <v/>
      </c>
      <c r="D52" s="94" t="str">
        <f>IF(ISBLANK(VLOOKUP($A52,種目処理!$K$2:$AF$51,15)),"",VLOOKUP($A52,種目処理!$K$2:$AF$51,15))</f>
        <v/>
      </c>
      <c r="E52" s="94" t="str">
        <f>IF(ISBLANK(VLOOKUP($A52,種目処理!$K$2:$AF$51,16)),"",VLOOKUP($A52,種目処理!$K$2:$AF$51,16))</f>
        <v/>
      </c>
      <c r="F52" s="94" t="str">
        <f>IF(ISBLANK(VLOOKUP($A52,種目処理!$K$2:$AF$51,17)),"",VLOOKUP($A52,種目処理!$K$2:$AF$51,17))</f>
        <v/>
      </c>
      <c r="G52" s="98" t="str">
        <f>IF(ISBLANK(VLOOKUP($A52,種目処理!$K$2:$AF$51,18)),"",VLOOKUP($A52,種目処理!$K$2:$AF$51,18))</f>
        <v/>
      </c>
      <c r="H52" s="99" t="str">
        <f>IF(ISBLANK(VLOOKUP($A52,種目処理!$K$2:$AF$51,19)),"",VLOOKUP($A52,種目処理!$K$2:$AF$51,19))</f>
        <v/>
      </c>
      <c r="I52" s="102" t="str">
        <f>IF(ISBLANK(VLOOKUP($A52,種目処理!$K$2:$AF$51,20)),"",VLOOKUP($A52,種目処理!$K$2:$AF$51,20))</f>
        <v/>
      </c>
      <c r="J52" s="101" t="str">
        <f>IF(ISBLANK(VLOOKUP($A52,種目処理!$K$2:$AF$51,21)),"",VLOOKUP($A52,種目処理!$K$2:$AF$51,21))</f>
        <v/>
      </c>
      <c r="K52" s="111" t="str">
        <f>IF(ISBLANK(VLOOKUP($A52,種目処理!$K$2:$AF$51,22)),"",VLOOKUP($A52,種目処理!$K$2:$AF$51,22))</f>
        <v/>
      </c>
      <c r="L52" s="7"/>
      <c r="M52" s="1"/>
      <c r="N52" s="1"/>
      <c r="O52" s="3"/>
      <c r="P52" s="38"/>
      <c r="Q52" s="39"/>
      <c r="R52" s="39"/>
      <c r="S52" s="39"/>
      <c r="T52" s="40"/>
      <c r="U52" s="3"/>
      <c r="V52" s="3"/>
      <c r="W52" s="3"/>
      <c r="X52" s="3"/>
      <c r="Y52" s="3"/>
      <c r="Z52" s="3"/>
      <c r="AA52" s="3"/>
      <c r="AB52" s="1"/>
      <c r="AC52" s="1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customFormat="1" ht="24" customHeight="1" x14ac:dyDescent="0.15">
      <c r="A53" s="23">
        <v>49</v>
      </c>
      <c r="B53" s="94" t="str">
        <f>IF(ISBLANK(VLOOKUP($A53,種目処理!$K$2:$AF$51,13)),"",VLOOKUP($A53,種目処理!$K$2:$AF$51,13))</f>
        <v/>
      </c>
      <c r="C53" s="94" t="str">
        <f>IF(ISBLANK(VLOOKUP($A53,種目処理!$K$2:$AF$51,14)),"",VLOOKUP($A53,種目処理!$K$2:$AF$51,14))</f>
        <v/>
      </c>
      <c r="D53" s="94" t="str">
        <f>IF(ISBLANK(VLOOKUP($A53,種目処理!$K$2:$AF$51,15)),"",VLOOKUP($A53,種目処理!$K$2:$AF$51,15))</f>
        <v/>
      </c>
      <c r="E53" s="94" t="str">
        <f>IF(ISBLANK(VLOOKUP($A53,種目処理!$K$2:$AF$51,16)),"",VLOOKUP($A53,種目処理!$K$2:$AF$51,16))</f>
        <v/>
      </c>
      <c r="F53" s="94" t="str">
        <f>IF(ISBLANK(VLOOKUP($A53,種目処理!$K$2:$AF$51,17)),"",VLOOKUP($A53,種目処理!$K$2:$AF$51,17))</f>
        <v/>
      </c>
      <c r="G53" s="98" t="str">
        <f>IF(ISBLANK(VLOOKUP($A53,種目処理!$K$2:$AF$51,18)),"",VLOOKUP($A53,種目処理!$K$2:$AF$51,18))</f>
        <v/>
      </c>
      <c r="H53" s="99" t="str">
        <f>IF(ISBLANK(VLOOKUP($A53,種目処理!$K$2:$AF$51,19)),"",VLOOKUP($A53,種目処理!$K$2:$AF$51,19))</f>
        <v/>
      </c>
      <c r="I53" s="102" t="str">
        <f>IF(ISBLANK(VLOOKUP($A53,種目処理!$K$2:$AF$51,20)),"",VLOOKUP($A53,種目処理!$K$2:$AF$51,20))</f>
        <v/>
      </c>
      <c r="J53" s="101" t="str">
        <f>IF(ISBLANK(VLOOKUP($A53,種目処理!$K$2:$AF$51,21)),"",VLOOKUP($A53,種目処理!$K$2:$AF$51,21))</f>
        <v/>
      </c>
      <c r="K53" s="111" t="str">
        <f>IF(ISBLANK(VLOOKUP($A53,種目処理!$K$2:$AF$51,22)),"",VLOOKUP($A53,種目処理!$K$2:$AF$51,22))</f>
        <v/>
      </c>
      <c r="L53" s="7"/>
      <c r="M53" s="1"/>
      <c r="N53" s="1"/>
      <c r="O53" s="3"/>
      <c r="P53" s="38"/>
      <c r="Q53" s="39"/>
      <c r="R53" s="39"/>
      <c r="S53" s="39"/>
      <c r="T53" s="40"/>
      <c r="U53" s="3"/>
      <c r="V53" s="3"/>
      <c r="W53" s="3"/>
      <c r="X53" s="3"/>
      <c r="Y53" s="3"/>
      <c r="Z53" s="3"/>
      <c r="AA53" s="3"/>
      <c r="AB53" s="1"/>
      <c r="AC53" s="1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customFormat="1" ht="24" customHeight="1" x14ac:dyDescent="0.15">
      <c r="A54" s="23">
        <v>50</v>
      </c>
      <c r="B54" s="94" t="str">
        <f>IF(ISBLANK(VLOOKUP($A54,種目処理!$K$2:$AF$51,13)),"",VLOOKUP($A54,種目処理!$K$2:$AF$51,13))</f>
        <v/>
      </c>
      <c r="C54" s="94" t="str">
        <f>IF(ISBLANK(VLOOKUP($A54,種目処理!$K$2:$AF$51,14)),"",VLOOKUP($A54,種目処理!$K$2:$AF$51,14))</f>
        <v/>
      </c>
      <c r="D54" s="94" t="str">
        <f>IF(ISBLANK(VLOOKUP($A54,種目処理!$K$2:$AF$51,15)),"",VLOOKUP($A54,種目処理!$K$2:$AF$51,15))</f>
        <v/>
      </c>
      <c r="E54" s="94" t="str">
        <f>IF(ISBLANK(VLOOKUP($A54,種目処理!$K$2:$AF$51,16)),"",VLOOKUP($A54,種目処理!$K$2:$AF$51,16))</f>
        <v/>
      </c>
      <c r="F54" s="94" t="str">
        <f>IF(ISBLANK(VLOOKUP($A54,種目処理!$K$2:$AF$51,17)),"",VLOOKUP($A54,種目処理!$K$2:$AF$51,17))</f>
        <v/>
      </c>
      <c r="G54" s="98" t="str">
        <f>IF(ISBLANK(VLOOKUP($A54,種目処理!$K$2:$AF$51,18)),"",VLOOKUP($A54,種目処理!$K$2:$AF$51,18))</f>
        <v/>
      </c>
      <c r="H54" s="99" t="str">
        <f>IF(ISBLANK(VLOOKUP($A54,種目処理!$K$2:$AF$51,19)),"",VLOOKUP($A54,種目処理!$K$2:$AF$51,19))</f>
        <v/>
      </c>
      <c r="I54" s="102" t="str">
        <f>IF(ISBLANK(VLOOKUP($A54,種目処理!$K$2:$AF$51,20)),"",VLOOKUP($A54,種目処理!$K$2:$AF$51,20))</f>
        <v/>
      </c>
      <c r="J54" s="101" t="str">
        <f>IF(ISBLANK(VLOOKUP($A54,種目処理!$K$2:$AF$51,21)),"",VLOOKUP($A54,種目処理!$K$2:$AF$51,21))</f>
        <v/>
      </c>
      <c r="K54" s="111" t="str">
        <f>IF(ISBLANK(VLOOKUP($A54,種目処理!$K$2:$AF$51,22)),"",VLOOKUP($A54,種目処理!$K$2:$AF$51,22))</f>
        <v/>
      </c>
      <c r="L54" s="7"/>
      <c r="M54" s="1"/>
      <c r="N54" s="1"/>
      <c r="O54" s="3"/>
      <c r="P54" s="38"/>
      <c r="Q54" s="39"/>
      <c r="R54" s="39"/>
      <c r="S54" s="39"/>
      <c r="T54" s="40"/>
      <c r="U54" s="3"/>
      <c r="V54" s="3"/>
      <c r="W54" s="3"/>
      <c r="X54" s="3"/>
      <c r="Y54" s="3"/>
      <c r="Z54" s="3"/>
      <c r="AA54" s="3"/>
      <c r="AB54" s="1"/>
      <c r="AC54" s="1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customFormat="1" ht="24" customHeight="1" x14ac:dyDescent="0.15">
      <c r="A55" s="23">
        <v>51</v>
      </c>
      <c r="B55" s="94" t="str">
        <f>IF(ISBLANK(VLOOKUP($A55,種目処理!$K$2:$AF$51,13)),"",VLOOKUP($A55,種目処理!$K$2:$AF$51,13))</f>
        <v/>
      </c>
      <c r="C55" s="94" t="str">
        <f>IF(ISBLANK(VLOOKUP($A55,種目処理!$K$2:$AF$51,14)),"",VLOOKUP($A55,種目処理!$K$2:$AF$51,14))</f>
        <v/>
      </c>
      <c r="D55" s="94" t="str">
        <f>IF(ISBLANK(VLOOKUP($A55,種目処理!$K$2:$AF$51,15)),"",VLOOKUP($A55,種目処理!$K$2:$AF$51,15))</f>
        <v/>
      </c>
      <c r="E55" s="94" t="str">
        <f>IF(ISBLANK(VLOOKUP($A55,種目処理!$K$2:$AF$51,16)),"",VLOOKUP($A55,種目処理!$K$2:$AF$51,16))</f>
        <v/>
      </c>
      <c r="F55" s="94" t="str">
        <f>IF(ISBLANK(VLOOKUP($A55,種目処理!$K$2:$AF$51,17)),"",VLOOKUP($A55,種目処理!$K$2:$AF$51,17))</f>
        <v/>
      </c>
      <c r="G55" s="98" t="str">
        <f>IF(ISBLANK(VLOOKUP($A55,種目処理!$K$2:$AF$51,18)),"",VLOOKUP($A55,種目処理!$K$2:$AF$51,18))</f>
        <v/>
      </c>
      <c r="H55" s="99" t="str">
        <f>IF(ISBLANK(VLOOKUP($A55,種目処理!$K$2:$AF$51,19)),"",VLOOKUP($A55,種目処理!$K$2:$AF$51,19))</f>
        <v/>
      </c>
      <c r="I55" s="102" t="str">
        <f>IF(ISBLANK(VLOOKUP($A55,種目処理!$K$2:$AF$51,20)),"",VLOOKUP($A55,種目処理!$K$2:$AF$51,20))</f>
        <v/>
      </c>
      <c r="J55" s="101" t="str">
        <f>IF(ISBLANK(VLOOKUP($A55,種目処理!$K$2:$AF$51,21)),"",VLOOKUP($A55,種目処理!$K$2:$AF$51,21))</f>
        <v/>
      </c>
      <c r="K55" s="111" t="str">
        <f>IF(ISBLANK(VLOOKUP($A55,種目処理!$K$2:$AF$51,22)),"",VLOOKUP($A55,種目処理!$K$2:$AF$51,22))</f>
        <v/>
      </c>
      <c r="L55" s="7"/>
      <c r="M55" s="1"/>
      <c r="N55" s="1"/>
      <c r="O55" s="3"/>
      <c r="P55" s="38"/>
      <c r="Q55" s="39"/>
      <c r="R55" s="39"/>
      <c r="S55" s="39"/>
      <c r="T55" s="40"/>
      <c r="U55" s="3"/>
      <c r="V55" s="3"/>
      <c r="W55" s="3"/>
      <c r="X55" s="3"/>
      <c r="Y55" s="3"/>
      <c r="Z55" s="3"/>
      <c r="AA55" s="3"/>
      <c r="AB55" s="1"/>
      <c r="AC55" s="1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customFormat="1" ht="24" customHeight="1" x14ac:dyDescent="0.15">
      <c r="A56" s="23">
        <v>52</v>
      </c>
      <c r="B56" s="94" t="str">
        <f>IF(ISBLANK(VLOOKUP($A56,種目処理!$K$2:$AF$51,13)),"",VLOOKUP($A56,種目処理!$K$2:$AF$51,13))</f>
        <v/>
      </c>
      <c r="C56" s="94" t="str">
        <f>IF(ISBLANK(VLOOKUP($A56,種目処理!$K$2:$AF$51,14)),"",VLOOKUP($A56,種目処理!$K$2:$AF$51,14))</f>
        <v/>
      </c>
      <c r="D56" s="94" t="str">
        <f>IF(ISBLANK(VLOOKUP($A56,種目処理!$K$2:$AF$51,15)),"",VLOOKUP($A56,種目処理!$K$2:$AF$51,15))</f>
        <v/>
      </c>
      <c r="E56" s="94" t="str">
        <f>IF(ISBLANK(VLOOKUP($A56,種目処理!$K$2:$AF$51,16)),"",VLOOKUP($A56,種目処理!$K$2:$AF$51,16))</f>
        <v/>
      </c>
      <c r="F56" s="94" t="str">
        <f>IF(ISBLANK(VLOOKUP($A56,種目処理!$K$2:$AF$51,17)),"",VLOOKUP($A56,種目処理!$K$2:$AF$51,17))</f>
        <v/>
      </c>
      <c r="G56" s="98" t="str">
        <f>IF(ISBLANK(VLOOKUP($A56,種目処理!$K$2:$AF$51,18)),"",VLOOKUP($A56,種目処理!$K$2:$AF$51,18))</f>
        <v/>
      </c>
      <c r="H56" s="99" t="str">
        <f>IF(ISBLANK(VLOOKUP($A56,種目処理!$K$2:$AF$51,19)),"",VLOOKUP($A56,種目処理!$K$2:$AF$51,19))</f>
        <v/>
      </c>
      <c r="I56" s="102" t="str">
        <f>IF(ISBLANK(VLOOKUP($A56,種目処理!$K$2:$AF$51,20)),"",VLOOKUP($A56,種目処理!$K$2:$AF$51,20))</f>
        <v/>
      </c>
      <c r="J56" s="101" t="str">
        <f>IF(ISBLANK(VLOOKUP($A56,種目処理!$K$2:$AF$51,21)),"",VLOOKUP($A56,種目処理!$K$2:$AF$51,21))</f>
        <v/>
      </c>
      <c r="K56" s="111" t="str">
        <f>IF(ISBLANK(VLOOKUP($A56,種目処理!$K$2:$AF$51,22)),"",VLOOKUP($A56,種目処理!$K$2:$AF$51,22))</f>
        <v/>
      </c>
      <c r="L56" s="7"/>
      <c r="M56" s="1"/>
      <c r="N56" s="1"/>
      <c r="O56" s="3"/>
      <c r="P56" s="38"/>
      <c r="Q56" s="39"/>
      <c r="R56" s="39"/>
      <c r="S56" s="39"/>
      <c r="T56" s="40"/>
      <c r="U56" s="3"/>
      <c r="V56" s="3"/>
      <c r="W56" s="3"/>
      <c r="X56" s="3"/>
      <c r="Y56" s="3"/>
      <c r="Z56" s="3"/>
      <c r="AA56" s="3"/>
      <c r="AB56" s="1"/>
      <c r="AC56" s="1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customFormat="1" ht="24" customHeight="1" x14ac:dyDescent="0.15">
      <c r="A57" s="23">
        <v>53</v>
      </c>
      <c r="B57" s="94" t="str">
        <f>IF(ISBLANK(VLOOKUP($A57,種目処理!$K$2:$AF$51,13)),"",VLOOKUP($A57,種目処理!$K$2:$AF$51,13))</f>
        <v/>
      </c>
      <c r="C57" s="94" t="str">
        <f>IF(ISBLANK(VLOOKUP($A57,種目処理!$K$2:$AF$51,14)),"",VLOOKUP($A57,種目処理!$K$2:$AF$51,14))</f>
        <v/>
      </c>
      <c r="D57" s="94" t="str">
        <f>IF(ISBLANK(VLOOKUP($A57,種目処理!$K$2:$AF$51,15)),"",VLOOKUP($A57,種目処理!$K$2:$AF$51,15))</f>
        <v/>
      </c>
      <c r="E57" s="94" t="str">
        <f>IF(ISBLANK(VLOOKUP($A57,種目処理!$K$2:$AF$51,16)),"",VLOOKUP($A57,種目処理!$K$2:$AF$51,16))</f>
        <v/>
      </c>
      <c r="F57" s="94" t="str">
        <f>IF(ISBLANK(VLOOKUP($A57,種目処理!$K$2:$AF$51,17)),"",VLOOKUP($A57,種目処理!$K$2:$AF$51,17))</f>
        <v/>
      </c>
      <c r="G57" s="98" t="str">
        <f>IF(ISBLANK(VLOOKUP($A57,種目処理!$K$2:$AF$51,18)),"",VLOOKUP($A57,種目処理!$K$2:$AF$51,18))</f>
        <v/>
      </c>
      <c r="H57" s="99" t="str">
        <f>IF(ISBLANK(VLOOKUP($A57,種目処理!$K$2:$AF$51,19)),"",VLOOKUP($A57,種目処理!$K$2:$AF$51,19))</f>
        <v/>
      </c>
      <c r="I57" s="102" t="str">
        <f>IF(ISBLANK(VLOOKUP($A57,種目処理!$K$2:$AF$51,20)),"",VLOOKUP($A57,種目処理!$K$2:$AF$51,20))</f>
        <v/>
      </c>
      <c r="J57" s="101" t="str">
        <f>IF(ISBLANK(VLOOKUP($A57,種目処理!$K$2:$AF$51,21)),"",VLOOKUP($A57,種目処理!$K$2:$AF$51,21))</f>
        <v/>
      </c>
      <c r="K57" s="111" t="str">
        <f>IF(ISBLANK(VLOOKUP($A57,種目処理!$K$2:$AF$51,22)),"",VLOOKUP($A57,種目処理!$K$2:$AF$51,22))</f>
        <v/>
      </c>
      <c r="L57" s="7"/>
      <c r="M57" s="1"/>
      <c r="N57" s="1"/>
      <c r="O57" s="3"/>
      <c r="P57" s="38"/>
      <c r="Q57" s="39"/>
      <c r="R57" s="39"/>
      <c r="S57" s="39"/>
      <c r="T57" s="40"/>
      <c r="U57" s="3"/>
      <c r="V57" s="3"/>
      <c r="W57" s="3"/>
      <c r="X57" s="3"/>
      <c r="Y57" s="3"/>
      <c r="Z57" s="3"/>
      <c r="AA57" s="3"/>
      <c r="AB57" s="1"/>
      <c r="AC57" s="1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customFormat="1" ht="24" customHeight="1" x14ac:dyDescent="0.15">
      <c r="A58" s="23">
        <v>54</v>
      </c>
      <c r="B58" s="94" t="str">
        <f>IF(ISBLANK(VLOOKUP($A58,種目処理!$K$2:$AF$51,13)),"",VLOOKUP($A58,種目処理!$K$2:$AF$51,13))</f>
        <v/>
      </c>
      <c r="C58" s="94" t="str">
        <f>IF(ISBLANK(VLOOKUP($A58,種目処理!$K$2:$AF$51,14)),"",VLOOKUP($A58,種目処理!$K$2:$AF$51,14))</f>
        <v/>
      </c>
      <c r="D58" s="94" t="str">
        <f>IF(ISBLANK(VLOOKUP($A58,種目処理!$K$2:$AF$51,15)),"",VLOOKUP($A58,種目処理!$K$2:$AF$51,15))</f>
        <v/>
      </c>
      <c r="E58" s="94" t="str">
        <f>IF(ISBLANK(VLOOKUP($A58,種目処理!$K$2:$AF$51,16)),"",VLOOKUP($A58,種目処理!$K$2:$AF$51,16))</f>
        <v/>
      </c>
      <c r="F58" s="94" t="str">
        <f>IF(ISBLANK(VLOOKUP($A58,種目処理!$K$2:$AF$51,17)),"",VLOOKUP($A58,種目処理!$K$2:$AF$51,17))</f>
        <v/>
      </c>
      <c r="G58" s="98" t="str">
        <f>IF(ISBLANK(VLOOKUP($A58,種目処理!$K$2:$AF$51,18)),"",VLOOKUP($A58,種目処理!$K$2:$AF$51,18))</f>
        <v/>
      </c>
      <c r="H58" s="99" t="str">
        <f>IF(ISBLANK(VLOOKUP($A58,種目処理!$K$2:$AF$51,19)),"",VLOOKUP($A58,種目処理!$K$2:$AF$51,19))</f>
        <v/>
      </c>
      <c r="I58" s="102" t="str">
        <f>IF(ISBLANK(VLOOKUP($A58,種目処理!$K$2:$AF$51,20)),"",VLOOKUP($A58,種目処理!$K$2:$AF$51,20))</f>
        <v/>
      </c>
      <c r="J58" s="101" t="str">
        <f>IF(ISBLANK(VLOOKUP($A58,種目処理!$K$2:$AF$51,21)),"",VLOOKUP($A58,種目処理!$K$2:$AF$51,21))</f>
        <v/>
      </c>
      <c r="K58" s="111" t="str">
        <f>IF(ISBLANK(VLOOKUP($A58,種目処理!$K$2:$AF$51,22)),"",VLOOKUP($A58,種目処理!$K$2:$AF$51,22))</f>
        <v/>
      </c>
      <c r="L58" s="7"/>
      <c r="M58" s="1"/>
      <c r="N58" s="1"/>
      <c r="O58" s="3"/>
      <c r="P58" s="38"/>
      <c r="Q58" s="39"/>
      <c r="R58" s="39"/>
      <c r="S58" s="39"/>
      <c r="T58" s="40"/>
      <c r="U58" s="3"/>
      <c r="V58" s="3"/>
      <c r="W58" s="3"/>
      <c r="X58" s="3"/>
      <c r="Y58" s="3"/>
      <c r="Z58" s="3"/>
      <c r="AA58" s="3"/>
      <c r="AB58" s="1"/>
      <c r="AC58" s="1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customFormat="1" ht="24" customHeight="1" x14ac:dyDescent="0.15">
      <c r="A59" s="23">
        <v>55</v>
      </c>
      <c r="B59" s="94" t="str">
        <f>IF(ISBLANK(VLOOKUP($A59,種目処理!$K$2:$AF$51,13)),"",VLOOKUP($A59,種目処理!$K$2:$AF$51,13))</f>
        <v/>
      </c>
      <c r="C59" s="94" t="str">
        <f>IF(ISBLANK(VLOOKUP($A59,種目処理!$K$2:$AF$51,14)),"",VLOOKUP($A59,種目処理!$K$2:$AF$51,14))</f>
        <v/>
      </c>
      <c r="D59" s="94" t="str">
        <f>IF(ISBLANK(VLOOKUP($A59,種目処理!$K$2:$AF$51,15)),"",VLOOKUP($A59,種目処理!$K$2:$AF$51,15))</f>
        <v/>
      </c>
      <c r="E59" s="94" t="str">
        <f>IF(ISBLANK(VLOOKUP($A59,種目処理!$K$2:$AF$51,16)),"",VLOOKUP($A59,種目処理!$K$2:$AF$51,16))</f>
        <v/>
      </c>
      <c r="F59" s="94" t="str">
        <f>IF(ISBLANK(VLOOKUP($A59,種目処理!$K$2:$AF$51,17)),"",VLOOKUP($A59,種目処理!$K$2:$AF$51,17))</f>
        <v/>
      </c>
      <c r="G59" s="98" t="str">
        <f>IF(ISBLANK(VLOOKUP($A59,種目処理!$K$2:$AF$51,18)),"",VLOOKUP($A59,種目処理!$K$2:$AF$51,18))</f>
        <v/>
      </c>
      <c r="H59" s="99" t="str">
        <f>IF(ISBLANK(VLOOKUP($A59,種目処理!$K$2:$AF$51,19)),"",VLOOKUP($A59,種目処理!$K$2:$AF$51,19))</f>
        <v/>
      </c>
      <c r="I59" s="102" t="str">
        <f>IF(ISBLANK(VLOOKUP($A59,種目処理!$K$2:$AF$51,20)),"",VLOOKUP($A59,種目処理!$K$2:$AF$51,20))</f>
        <v/>
      </c>
      <c r="J59" s="101" t="str">
        <f>IF(ISBLANK(VLOOKUP($A59,種目処理!$K$2:$AF$51,21)),"",VLOOKUP($A59,種目処理!$K$2:$AF$51,21))</f>
        <v/>
      </c>
      <c r="K59" s="111" t="str">
        <f>IF(ISBLANK(VLOOKUP($A59,種目処理!$K$2:$AF$51,22)),"",VLOOKUP($A59,種目処理!$K$2:$AF$51,22))</f>
        <v/>
      </c>
      <c r="L59" s="7"/>
      <c r="M59" s="1"/>
      <c r="N59" s="1"/>
      <c r="O59" s="3"/>
      <c r="P59" s="38"/>
      <c r="Q59" s="39"/>
      <c r="R59" s="39"/>
      <c r="S59" s="39"/>
      <c r="T59" s="40"/>
      <c r="U59" s="3"/>
      <c r="V59" s="3"/>
      <c r="W59" s="3"/>
      <c r="X59" s="3"/>
      <c r="Y59" s="3"/>
      <c r="Z59" s="3"/>
      <c r="AA59" s="3"/>
      <c r="AB59" s="1"/>
      <c r="AC59" s="1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customFormat="1" ht="24" customHeight="1" x14ac:dyDescent="0.15">
      <c r="A60" s="23">
        <v>56</v>
      </c>
      <c r="B60" s="94" t="str">
        <f>IF(ISBLANK(VLOOKUP($A60,種目処理!$K$2:$AF$51,13)),"",VLOOKUP($A60,種目処理!$K$2:$AF$51,13))</f>
        <v/>
      </c>
      <c r="C60" s="94" t="str">
        <f>IF(ISBLANK(VLOOKUP($A60,種目処理!$K$2:$AF$51,14)),"",VLOOKUP($A60,種目処理!$K$2:$AF$51,14))</f>
        <v/>
      </c>
      <c r="D60" s="94" t="str">
        <f>IF(ISBLANK(VLOOKUP($A60,種目処理!$K$2:$AF$51,15)),"",VLOOKUP($A60,種目処理!$K$2:$AF$51,15))</f>
        <v/>
      </c>
      <c r="E60" s="94" t="str">
        <f>IF(ISBLANK(VLOOKUP($A60,種目処理!$K$2:$AF$51,16)),"",VLOOKUP($A60,種目処理!$K$2:$AF$51,16))</f>
        <v/>
      </c>
      <c r="F60" s="94" t="str">
        <f>IF(ISBLANK(VLOOKUP($A60,種目処理!$K$2:$AF$51,17)),"",VLOOKUP($A60,種目処理!$K$2:$AF$51,17))</f>
        <v/>
      </c>
      <c r="G60" s="98" t="str">
        <f>IF(ISBLANK(VLOOKUP($A60,種目処理!$K$2:$AF$51,18)),"",VLOOKUP($A60,種目処理!$K$2:$AF$51,18))</f>
        <v/>
      </c>
      <c r="H60" s="99" t="str">
        <f>IF(ISBLANK(VLOOKUP($A60,種目処理!$K$2:$AF$51,19)),"",VLOOKUP($A60,種目処理!$K$2:$AF$51,19))</f>
        <v/>
      </c>
      <c r="I60" s="102" t="str">
        <f>IF(ISBLANK(VLOOKUP($A60,種目処理!$K$2:$AF$51,20)),"",VLOOKUP($A60,種目処理!$K$2:$AF$51,20))</f>
        <v/>
      </c>
      <c r="J60" s="101" t="str">
        <f>IF(ISBLANK(VLOOKUP($A60,種目処理!$K$2:$AF$51,21)),"",VLOOKUP($A60,種目処理!$K$2:$AF$51,21))</f>
        <v/>
      </c>
      <c r="K60" s="111" t="str">
        <f>IF(ISBLANK(VLOOKUP($A60,種目処理!$K$2:$AF$51,22)),"",VLOOKUP($A60,種目処理!$K$2:$AF$51,22))</f>
        <v/>
      </c>
      <c r="L60" s="7"/>
      <c r="M60" s="1"/>
      <c r="N60" s="1"/>
      <c r="O60" s="3"/>
      <c r="P60" s="38"/>
      <c r="Q60" s="39"/>
      <c r="R60" s="39"/>
      <c r="S60" s="39"/>
      <c r="T60" s="40"/>
      <c r="U60" s="3"/>
      <c r="V60" s="3"/>
      <c r="W60" s="3"/>
      <c r="X60" s="3"/>
      <c r="Y60" s="3"/>
      <c r="Z60" s="3"/>
      <c r="AA60" s="3"/>
      <c r="AB60" s="1"/>
      <c r="AC60" s="1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customFormat="1" ht="24" customHeight="1" x14ac:dyDescent="0.15">
      <c r="A61" s="23">
        <v>57</v>
      </c>
      <c r="B61" s="94" t="str">
        <f>IF(ISBLANK(VLOOKUP($A61,種目処理!$K$2:$AF$51,13)),"",VLOOKUP($A61,種目処理!$K$2:$AF$51,13))</f>
        <v/>
      </c>
      <c r="C61" s="94" t="str">
        <f>IF(ISBLANK(VLOOKUP($A61,種目処理!$K$2:$AF$51,14)),"",VLOOKUP($A61,種目処理!$K$2:$AF$51,14))</f>
        <v/>
      </c>
      <c r="D61" s="94" t="str">
        <f>IF(ISBLANK(VLOOKUP($A61,種目処理!$K$2:$AF$51,15)),"",VLOOKUP($A61,種目処理!$K$2:$AF$51,15))</f>
        <v/>
      </c>
      <c r="E61" s="94" t="str">
        <f>IF(ISBLANK(VLOOKUP($A61,種目処理!$K$2:$AF$51,16)),"",VLOOKUP($A61,種目処理!$K$2:$AF$51,16))</f>
        <v/>
      </c>
      <c r="F61" s="94" t="str">
        <f>IF(ISBLANK(VLOOKUP($A61,種目処理!$K$2:$AF$51,17)),"",VLOOKUP($A61,種目処理!$K$2:$AF$51,17))</f>
        <v/>
      </c>
      <c r="G61" s="98" t="str">
        <f>IF(ISBLANK(VLOOKUP($A61,種目処理!$K$2:$AF$51,18)),"",VLOOKUP($A61,種目処理!$K$2:$AF$51,18))</f>
        <v/>
      </c>
      <c r="H61" s="99" t="str">
        <f>IF(ISBLANK(VLOOKUP($A61,種目処理!$K$2:$AF$51,19)),"",VLOOKUP($A61,種目処理!$K$2:$AF$51,19))</f>
        <v/>
      </c>
      <c r="I61" s="102" t="str">
        <f>IF(ISBLANK(VLOOKUP($A61,種目処理!$K$2:$AF$51,20)),"",VLOOKUP($A61,種目処理!$K$2:$AF$51,20))</f>
        <v/>
      </c>
      <c r="J61" s="101" t="str">
        <f>IF(ISBLANK(VLOOKUP($A61,種目処理!$K$2:$AF$51,21)),"",VLOOKUP($A61,種目処理!$K$2:$AF$51,21))</f>
        <v/>
      </c>
      <c r="K61" s="111" t="str">
        <f>IF(ISBLANK(VLOOKUP($A61,種目処理!$K$2:$AF$51,22)),"",VLOOKUP($A61,種目処理!$K$2:$AF$51,22))</f>
        <v/>
      </c>
      <c r="L61" s="7"/>
      <c r="M61" s="1"/>
      <c r="N61" s="1"/>
      <c r="O61" s="3"/>
      <c r="P61" s="38"/>
      <c r="Q61" s="39"/>
      <c r="R61" s="39"/>
      <c r="S61" s="39"/>
      <c r="T61" s="40"/>
      <c r="U61" s="3"/>
      <c r="V61" s="3"/>
      <c r="W61" s="3"/>
      <c r="X61" s="3"/>
      <c r="Y61" s="3"/>
      <c r="Z61" s="3"/>
      <c r="AA61" s="3"/>
      <c r="AB61" s="1"/>
      <c r="AC61" s="1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customFormat="1" ht="24" customHeight="1" x14ac:dyDescent="0.15">
      <c r="A62" s="23">
        <v>58</v>
      </c>
      <c r="B62" s="94" t="str">
        <f>IF(ISBLANK(VLOOKUP($A62,種目処理!$K$2:$AF$51,13)),"",VLOOKUP($A62,種目処理!$K$2:$AF$51,13))</f>
        <v/>
      </c>
      <c r="C62" s="94" t="str">
        <f>IF(ISBLANK(VLOOKUP($A62,種目処理!$K$2:$AF$51,14)),"",VLOOKUP($A62,種目処理!$K$2:$AF$51,14))</f>
        <v/>
      </c>
      <c r="D62" s="94" t="str">
        <f>IF(ISBLANK(VLOOKUP($A62,種目処理!$K$2:$AF$51,15)),"",VLOOKUP($A62,種目処理!$K$2:$AF$51,15))</f>
        <v/>
      </c>
      <c r="E62" s="94" t="str">
        <f>IF(ISBLANK(VLOOKUP($A62,種目処理!$K$2:$AF$51,16)),"",VLOOKUP($A62,種目処理!$K$2:$AF$51,16))</f>
        <v/>
      </c>
      <c r="F62" s="94" t="str">
        <f>IF(ISBLANK(VLOOKUP($A62,種目処理!$K$2:$AF$51,17)),"",VLOOKUP($A62,種目処理!$K$2:$AF$51,17))</f>
        <v/>
      </c>
      <c r="G62" s="98" t="str">
        <f>IF(ISBLANK(VLOOKUP($A62,種目処理!$K$2:$AF$51,18)),"",VLOOKUP($A62,種目処理!$K$2:$AF$51,18))</f>
        <v/>
      </c>
      <c r="H62" s="99" t="str">
        <f>IF(ISBLANK(VLOOKUP($A62,種目処理!$K$2:$AF$51,19)),"",VLOOKUP($A62,種目処理!$K$2:$AF$51,19))</f>
        <v/>
      </c>
      <c r="I62" s="102" t="str">
        <f>IF(ISBLANK(VLOOKUP($A62,種目処理!$K$2:$AF$51,20)),"",VLOOKUP($A62,種目処理!$K$2:$AF$51,20))</f>
        <v/>
      </c>
      <c r="J62" s="101" t="str">
        <f>IF(ISBLANK(VLOOKUP($A62,種目処理!$K$2:$AF$51,21)),"",VLOOKUP($A62,種目処理!$K$2:$AF$51,21))</f>
        <v/>
      </c>
      <c r="K62" s="111" t="str">
        <f>IF(ISBLANK(VLOOKUP($A62,種目処理!$K$2:$AF$51,22)),"",VLOOKUP($A62,種目処理!$K$2:$AF$51,22))</f>
        <v/>
      </c>
      <c r="L62" s="7"/>
      <c r="M62" s="1"/>
      <c r="N62" s="1"/>
      <c r="O62" s="3"/>
      <c r="P62" s="38"/>
      <c r="Q62" s="39"/>
      <c r="R62" s="39"/>
      <c r="S62" s="39"/>
      <c r="T62" s="40"/>
      <c r="U62" s="3"/>
      <c r="V62" s="3"/>
      <c r="W62" s="3"/>
      <c r="X62" s="3"/>
      <c r="Y62" s="3"/>
      <c r="Z62" s="3"/>
      <c r="AA62" s="3"/>
      <c r="AB62" s="1"/>
      <c r="AC62" s="1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customFormat="1" ht="24" customHeight="1" x14ac:dyDescent="0.15">
      <c r="A63" s="23">
        <v>59</v>
      </c>
      <c r="B63" s="94" t="str">
        <f>IF(ISBLANK(VLOOKUP($A63,種目処理!$K$2:$AF$51,13)),"",VLOOKUP($A63,種目処理!$K$2:$AF$51,13))</f>
        <v/>
      </c>
      <c r="C63" s="94" t="str">
        <f>IF(ISBLANK(VLOOKUP($A63,種目処理!$K$2:$AF$51,14)),"",VLOOKUP($A63,種目処理!$K$2:$AF$51,14))</f>
        <v/>
      </c>
      <c r="D63" s="94" t="str">
        <f>IF(ISBLANK(VLOOKUP($A63,種目処理!$K$2:$AF$51,15)),"",VLOOKUP($A63,種目処理!$K$2:$AF$51,15))</f>
        <v/>
      </c>
      <c r="E63" s="94" t="str">
        <f>IF(ISBLANK(VLOOKUP($A63,種目処理!$K$2:$AF$51,16)),"",VLOOKUP($A63,種目処理!$K$2:$AF$51,16))</f>
        <v/>
      </c>
      <c r="F63" s="94" t="str">
        <f>IF(ISBLANK(VLOOKUP($A63,種目処理!$K$2:$AF$51,17)),"",VLOOKUP($A63,種目処理!$K$2:$AF$51,17))</f>
        <v/>
      </c>
      <c r="G63" s="98" t="str">
        <f>IF(ISBLANK(VLOOKUP($A63,種目処理!$K$2:$AF$51,18)),"",VLOOKUP($A63,種目処理!$K$2:$AF$51,18))</f>
        <v/>
      </c>
      <c r="H63" s="99" t="str">
        <f>IF(ISBLANK(VLOOKUP($A63,種目処理!$K$2:$AF$51,19)),"",VLOOKUP($A63,種目処理!$K$2:$AF$51,19))</f>
        <v/>
      </c>
      <c r="I63" s="102" t="str">
        <f>IF(ISBLANK(VLOOKUP($A63,種目処理!$K$2:$AF$51,20)),"",VLOOKUP($A63,種目処理!$K$2:$AF$51,20))</f>
        <v/>
      </c>
      <c r="J63" s="101" t="str">
        <f>IF(ISBLANK(VLOOKUP($A63,種目処理!$K$2:$AF$51,21)),"",VLOOKUP($A63,種目処理!$K$2:$AF$51,21))</f>
        <v/>
      </c>
      <c r="K63" s="111" t="str">
        <f>IF(ISBLANK(VLOOKUP($A63,種目処理!$K$2:$AF$51,22)),"",VLOOKUP($A63,種目処理!$K$2:$AF$51,22))</f>
        <v/>
      </c>
      <c r="L63" s="7"/>
      <c r="M63" s="1"/>
      <c r="N63" s="1"/>
      <c r="O63" s="3"/>
      <c r="P63" s="38"/>
      <c r="Q63" s="39"/>
      <c r="R63" s="39"/>
      <c r="S63" s="39"/>
      <c r="T63" s="40"/>
      <c r="U63" s="3"/>
      <c r="V63" s="3"/>
      <c r="W63" s="3"/>
      <c r="X63" s="3"/>
      <c r="Y63" s="3"/>
      <c r="Z63" s="3"/>
      <c r="AA63" s="3"/>
      <c r="AB63" s="1"/>
      <c r="AC63" s="1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customFormat="1" ht="24" customHeight="1" x14ac:dyDescent="0.15">
      <c r="A64" s="23">
        <v>60</v>
      </c>
      <c r="B64" s="94" t="str">
        <f>IF(ISBLANK(VLOOKUP($A64,種目処理!$K$2:$AF$51,13)),"",VLOOKUP($A64,種目処理!$K$2:$AF$51,13))</f>
        <v/>
      </c>
      <c r="C64" s="94" t="str">
        <f>IF(ISBLANK(VLOOKUP($A64,種目処理!$K$2:$AF$51,14)),"",VLOOKUP($A64,種目処理!$K$2:$AF$51,14))</f>
        <v/>
      </c>
      <c r="D64" s="94" t="str">
        <f>IF(ISBLANK(VLOOKUP($A64,種目処理!$K$2:$AF$51,15)),"",VLOOKUP($A64,種目処理!$K$2:$AF$51,15))</f>
        <v/>
      </c>
      <c r="E64" s="94" t="str">
        <f>IF(ISBLANK(VLOOKUP($A64,種目処理!$K$2:$AF$51,16)),"",VLOOKUP($A64,種目処理!$K$2:$AF$51,16))</f>
        <v/>
      </c>
      <c r="F64" s="94" t="str">
        <f>IF(ISBLANK(VLOOKUP($A64,種目処理!$K$2:$AF$51,17)),"",VLOOKUP($A64,種目処理!$K$2:$AF$51,17))</f>
        <v/>
      </c>
      <c r="G64" s="98" t="str">
        <f>IF(ISBLANK(VLOOKUP($A64,種目処理!$K$2:$AF$51,18)),"",VLOOKUP($A64,種目処理!$K$2:$AF$51,18))</f>
        <v/>
      </c>
      <c r="H64" s="99" t="str">
        <f>IF(ISBLANK(VLOOKUP($A64,種目処理!$K$2:$AF$51,19)),"",VLOOKUP($A64,種目処理!$K$2:$AF$51,19))</f>
        <v/>
      </c>
      <c r="I64" s="102" t="str">
        <f>IF(ISBLANK(VLOOKUP($A64,種目処理!$K$2:$AF$51,20)),"",VLOOKUP($A64,種目処理!$K$2:$AF$51,20))</f>
        <v/>
      </c>
      <c r="J64" s="101" t="str">
        <f>IF(ISBLANK(VLOOKUP($A64,種目処理!$K$2:$AF$51,21)),"",VLOOKUP($A64,種目処理!$K$2:$AF$51,21))</f>
        <v/>
      </c>
      <c r="K64" s="111" t="str">
        <f>IF(ISBLANK(VLOOKUP($A64,種目処理!$K$2:$AF$51,22)),"",VLOOKUP($A64,種目処理!$K$2:$AF$51,22))</f>
        <v/>
      </c>
      <c r="L64" s="7"/>
      <c r="M64" s="1"/>
      <c r="N64" s="1"/>
      <c r="O64" s="3"/>
      <c r="P64" s="38"/>
      <c r="Q64" s="39"/>
      <c r="R64" s="39"/>
      <c r="S64" s="39"/>
      <c r="T64" s="40"/>
      <c r="U64" s="3"/>
      <c r="V64" s="3"/>
      <c r="W64" s="3"/>
      <c r="X64" s="3"/>
      <c r="Y64" s="3"/>
      <c r="Z64" s="3"/>
      <c r="AA64" s="3"/>
      <c r="AB64" s="1"/>
      <c r="AC64" s="1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customFormat="1" ht="24" customHeight="1" x14ac:dyDescent="0.15">
      <c r="A65" s="23">
        <v>61</v>
      </c>
      <c r="B65" s="94" t="str">
        <f>IF(ISBLANK(VLOOKUP($A65,種目処理!$K$2:$AF$51,13)),"",VLOOKUP($A65,種目処理!$K$2:$AF$51,13))</f>
        <v/>
      </c>
      <c r="C65" s="94" t="str">
        <f>IF(ISBLANK(VLOOKUP($A65,種目処理!$K$2:$AF$51,14)),"",VLOOKUP($A65,種目処理!$K$2:$AF$51,14))</f>
        <v/>
      </c>
      <c r="D65" s="94" t="str">
        <f>IF(ISBLANK(VLOOKUP($A65,種目処理!$K$2:$AF$51,15)),"",VLOOKUP($A65,種目処理!$K$2:$AF$51,15))</f>
        <v/>
      </c>
      <c r="E65" s="94" t="str">
        <f>IF(ISBLANK(VLOOKUP($A65,種目処理!$K$2:$AF$51,16)),"",VLOOKUP($A65,種目処理!$K$2:$AF$51,16))</f>
        <v/>
      </c>
      <c r="F65" s="94" t="str">
        <f>IF(ISBLANK(VLOOKUP($A65,種目処理!$K$2:$AF$51,17)),"",VLOOKUP($A65,種目処理!$K$2:$AF$51,17))</f>
        <v/>
      </c>
      <c r="G65" s="98" t="str">
        <f>IF(ISBLANK(VLOOKUP($A65,種目処理!$K$2:$AF$51,18)),"",VLOOKUP($A65,種目処理!$K$2:$AF$51,18))</f>
        <v/>
      </c>
      <c r="H65" s="99" t="str">
        <f>IF(ISBLANK(VLOOKUP($A65,種目処理!$K$2:$AF$51,19)),"",VLOOKUP($A65,種目処理!$K$2:$AF$51,19))</f>
        <v/>
      </c>
      <c r="I65" s="102" t="str">
        <f>IF(ISBLANK(VLOOKUP($A65,種目処理!$K$2:$AF$51,20)),"",VLOOKUP($A65,種目処理!$K$2:$AF$51,20))</f>
        <v/>
      </c>
      <c r="J65" s="101" t="str">
        <f>IF(ISBLANK(VLOOKUP($A65,種目処理!$K$2:$AF$51,21)),"",VLOOKUP($A65,種目処理!$K$2:$AF$51,21))</f>
        <v/>
      </c>
      <c r="K65" s="111" t="str">
        <f>IF(ISBLANK(VLOOKUP($A65,種目処理!$K$2:$AF$51,22)),"",VLOOKUP($A65,種目処理!$K$2:$AF$51,22))</f>
        <v/>
      </c>
      <c r="L65" s="7"/>
      <c r="M65" s="1"/>
      <c r="N65" s="1"/>
      <c r="O65" s="3"/>
      <c r="P65" s="38"/>
      <c r="Q65" s="39"/>
      <c r="R65" s="39"/>
      <c r="S65" s="39"/>
      <c r="T65" s="40"/>
      <c r="U65" s="3"/>
      <c r="V65" s="3"/>
      <c r="W65" s="3"/>
      <c r="X65" s="3"/>
      <c r="Y65" s="3"/>
      <c r="Z65" s="3"/>
      <c r="AA65" s="3"/>
      <c r="AB65" s="1"/>
      <c r="AC65" s="1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customFormat="1" ht="24" customHeight="1" x14ac:dyDescent="0.15">
      <c r="A66" s="23">
        <v>62</v>
      </c>
      <c r="B66" s="94" t="str">
        <f>IF(ISBLANK(VLOOKUP($A66,種目処理!$K$2:$AF$51,13)),"",VLOOKUP($A66,種目処理!$K$2:$AF$51,13))</f>
        <v/>
      </c>
      <c r="C66" s="94" t="str">
        <f>IF(ISBLANK(VLOOKUP($A66,種目処理!$K$2:$AF$51,14)),"",VLOOKUP($A66,種目処理!$K$2:$AF$51,14))</f>
        <v/>
      </c>
      <c r="D66" s="94" t="str">
        <f>IF(ISBLANK(VLOOKUP($A66,種目処理!$K$2:$AF$51,15)),"",VLOOKUP($A66,種目処理!$K$2:$AF$51,15))</f>
        <v/>
      </c>
      <c r="E66" s="94" t="str">
        <f>IF(ISBLANK(VLOOKUP($A66,種目処理!$K$2:$AF$51,16)),"",VLOOKUP($A66,種目処理!$K$2:$AF$51,16))</f>
        <v/>
      </c>
      <c r="F66" s="94" t="str">
        <f>IF(ISBLANK(VLOOKUP($A66,種目処理!$K$2:$AF$51,17)),"",VLOOKUP($A66,種目処理!$K$2:$AF$51,17))</f>
        <v/>
      </c>
      <c r="G66" s="98" t="str">
        <f>IF(ISBLANK(VLOOKUP($A66,種目処理!$K$2:$AF$51,18)),"",VLOOKUP($A66,種目処理!$K$2:$AF$51,18))</f>
        <v/>
      </c>
      <c r="H66" s="99" t="str">
        <f>IF(ISBLANK(VLOOKUP($A66,種目処理!$K$2:$AF$51,19)),"",VLOOKUP($A66,種目処理!$K$2:$AF$51,19))</f>
        <v/>
      </c>
      <c r="I66" s="102" t="str">
        <f>IF(ISBLANK(VLOOKUP($A66,種目処理!$K$2:$AF$51,20)),"",VLOOKUP($A66,種目処理!$K$2:$AF$51,20))</f>
        <v/>
      </c>
      <c r="J66" s="101" t="str">
        <f>IF(ISBLANK(VLOOKUP($A66,種目処理!$K$2:$AF$51,21)),"",VLOOKUP($A66,種目処理!$K$2:$AF$51,21))</f>
        <v/>
      </c>
      <c r="K66" s="111" t="str">
        <f>IF(ISBLANK(VLOOKUP($A66,種目処理!$K$2:$AF$51,22)),"",VLOOKUP($A66,種目処理!$K$2:$AF$51,22))</f>
        <v/>
      </c>
      <c r="L66" s="7"/>
      <c r="M66" s="1"/>
      <c r="N66" s="1"/>
      <c r="O66" s="3"/>
      <c r="P66" s="38"/>
      <c r="Q66" s="39"/>
      <c r="R66" s="39"/>
      <c r="S66" s="39"/>
      <c r="T66" s="40"/>
      <c r="U66" s="3"/>
      <c r="V66" s="3"/>
      <c r="W66" s="3"/>
      <c r="X66" s="3"/>
      <c r="Y66" s="3"/>
      <c r="Z66" s="3"/>
      <c r="AA66" s="3"/>
      <c r="AB66" s="1"/>
      <c r="AC66" s="1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customFormat="1" ht="24" customHeight="1" x14ac:dyDescent="0.15">
      <c r="A67" s="23">
        <v>63</v>
      </c>
      <c r="B67" s="94" t="str">
        <f>IF(ISBLANK(VLOOKUP($A67,種目処理!$K$2:$AF$51,13)),"",VLOOKUP($A67,種目処理!$K$2:$AF$51,13))</f>
        <v/>
      </c>
      <c r="C67" s="94" t="str">
        <f>IF(ISBLANK(VLOOKUP($A67,種目処理!$K$2:$AF$51,14)),"",VLOOKUP($A67,種目処理!$K$2:$AF$51,14))</f>
        <v/>
      </c>
      <c r="D67" s="94" t="str">
        <f>IF(ISBLANK(VLOOKUP($A67,種目処理!$K$2:$AF$51,15)),"",VLOOKUP($A67,種目処理!$K$2:$AF$51,15))</f>
        <v/>
      </c>
      <c r="E67" s="94" t="str">
        <f>IF(ISBLANK(VLOOKUP($A67,種目処理!$K$2:$AF$51,16)),"",VLOOKUP($A67,種目処理!$K$2:$AF$51,16))</f>
        <v/>
      </c>
      <c r="F67" s="94" t="str">
        <f>IF(ISBLANK(VLOOKUP($A67,種目処理!$K$2:$AF$51,17)),"",VLOOKUP($A67,種目処理!$K$2:$AF$51,17))</f>
        <v/>
      </c>
      <c r="G67" s="98" t="str">
        <f>IF(ISBLANK(VLOOKUP($A67,種目処理!$K$2:$AF$51,18)),"",VLOOKUP($A67,種目処理!$K$2:$AF$51,18))</f>
        <v/>
      </c>
      <c r="H67" s="99" t="str">
        <f>IF(ISBLANK(VLOOKUP($A67,種目処理!$K$2:$AF$51,19)),"",VLOOKUP($A67,種目処理!$K$2:$AF$51,19))</f>
        <v/>
      </c>
      <c r="I67" s="102" t="str">
        <f>IF(ISBLANK(VLOOKUP($A67,種目処理!$K$2:$AF$51,20)),"",VLOOKUP($A67,種目処理!$K$2:$AF$51,20))</f>
        <v/>
      </c>
      <c r="J67" s="101" t="str">
        <f>IF(ISBLANK(VLOOKUP($A67,種目処理!$K$2:$AF$51,21)),"",VLOOKUP($A67,種目処理!$K$2:$AF$51,21))</f>
        <v/>
      </c>
      <c r="K67" s="111" t="str">
        <f>IF(ISBLANK(VLOOKUP($A67,種目処理!$K$2:$AF$51,22)),"",VLOOKUP($A67,種目処理!$K$2:$AF$51,22))</f>
        <v/>
      </c>
      <c r="L67" s="7"/>
      <c r="M67" s="1"/>
      <c r="N67" s="1"/>
      <c r="O67" s="3"/>
      <c r="P67" s="38"/>
      <c r="Q67" s="39"/>
      <c r="R67" s="39"/>
      <c r="S67" s="39"/>
      <c r="T67" s="40"/>
      <c r="U67" s="3"/>
      <c r="V67" s="3"/>
      <c r="W67" s="3"/>
      <c r="X67" s="3"/>
      <c r="Y67" s="3"/>
      <c r="Z67" s="3"/>
      <c r="AA67" s="3"/>
      <c r="AB67" s="1"/>
      <c r="AC67" s="1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customFormat="1" ht="24" customHeight="1" x14ac:dyDescent="0.15">
      <c r="A68" s="23">
        <v>64</v>
      </c>
      <c r="B68" s="94" t="str">
        <f>IF(ISBLANK(VLOOKUP($A68,種目処理!$K$2:$AF$51,13)),"",VLOOKUP($A68,種目処理!$K$2:$AF$51,13))</f>
        <v/>
      </c>
      <c r="C68" s="94" t="str">
        <f>IF(ISBLANK(VLOOKUP($A68,種目処理!$K$2:$AF$51,14)),"",VLOOKUP($A68,種目処理!$K$2:$AF$51,14))</f>
        <v/>
      </c>
      <c r="D68" s="94" t="str">
        <f>IF(ISBLANK(VLOOKUP($A68,種目処理!$K$2:$AF$51,15)),"",VLOOKUP($A68,種目処理!$K$2:$AF$51,15))</f>
        <v/>
      </c>
      <c r="E68" s="94" t="str">
        <f>IF(ISBLANK(VLOOKUP($A68,種目処理!$K$2:$AF$51,16)),"",VLOOKUP($A68,種目処理!$K$2:$AF$51,16))</f>
        <v/>
      </c>
      <c r="F68" s="94" t="str">
        <f>IF(ISBLANK(VLOOKUP($A68,種目処理!$K$2:$AF$51,17)),"",VLOOKUP($A68,種目処理!$K$2:$AF$51,17))</f>
        <v/>
      </c>
      <c r="G68" s="98" t="str">
        <f>IF(ISBLANK(VLOOKUP($A68,種目処理!$K$2:$AF$51,18)),"",VLOOKUP($A68,種目処理!$K$2:$AF$51,18))</f>
        <v/>
      </c>
      <c r="H68" s="99" t="str">
        <f>IF(ISBLANK(VLOOKUP($A68,種目処理!$K$2:$AF$51,19)),"",VLOOKUP($A68,種目処理!$K$2:$AF$51,19))</f>
        <v/>
      </c>
      <c r="I68" s="102" t="str">
        <f>IF(ISBLANK(VLOOKUP($A68,種目処理!$K$2:$AF$51,20)),"",VLOOKUP($A68,種目処理!$K$2:$AF$51,20))</f>
        <v/>
      </c>
      <c r="J68" s="101" t="str">
        <f>IF(ISBLANK(VLOOKUP($A68,種目処理!$K$2:$AF$51,21)),"",VLOOKUP($A68,種目処理!$K$2:$AF$51,21))</f>
        <v/>
      </c>
      <c r="K68" s="111" t="str">
        <f>IF(ISBLANK(VLOOKUP($A68,種目処理!$K$2:$AF$51,22)),"",VLOOKUP($A68,種目処理!$K$2:$AF$51,22))</f>
        <v/>
      </c>
      <c r="L68" s="7"/>
      <c r="M68" s="1"/>
      <c r="N68" s="1"/>
      <c r="O68" s="3"/>
      <c r="P68" s="38"/>
      <c r="Q68" s="39"/>
      <c r="R68" s="39"/>
      <c r="S68" s="39"/>
      <c r="T68" s="40"/>
      <c r="U68" s="3"/>
      <c r="V68" s="3"/>
      <c r="W68" s="3"/>
      <c r="X68" s="3"/>
      <c r="Y68" s="3"/>
      <c r="Z68" s="3"/>
      <c r="AA68" s="3"/>
      <c r="AB68" s="1"/>
      <c r="AC68" s="1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customFormat="1" ht="24" customHeight="1" x14ac:dyDescent="0.15">
      <c r="A69" s="23">
        <v>65</v>
      </c>
      <c r="B69" s="94" t="str">
        <f>IF(ISBLANK(VLOOKUP($A69,種目処理!$K$2:$AF$51,13)),"",VLOOKUP($A69,種目処理!$K$2:$AF$51,13))</f>
        <v/>
      </c>
      <c r="C69" s="94" t="str">
        <f>IF(ISBLANK(VLOOKUP($A69,種目処理!$K$2:$AF$51,14)),"",VLOOKUP($A69,種目処理!$K$2:$AF$51,14))</f>
        <v/>
      </c>
      <c r="D69" s="94" t="str">
        <f>IF(ISBLANK(VLOOKUP($A69,種目処理!$K$2:$AF$51,15)),"",VLOOKUP($A69,種目処理!$K$2:$AF$51,15))</f>
        <v/>
      </c>
      <c r="E69" s="94" t="str">
        <f>IF(ISBLANK(VLOOKUP($A69,種目処理!$K$2:$AF$51,16)),"",VLOOKUP($A69,種目処理!$K$2:$AF$51,16))</f>
        <v/>
      </c>
      <c r="F69" s="94" t="str">
        <f>IF(ISBLANK(VLOOKUP($A69,種目処理!$K$2:$AF$51,17)),"",VLOOKUP($A69,種目処理!$K$2:$AF$51,17))</f>
        <v/>
      </c>
      <c r="G69" s="98" t="str">
        <f>IF(ISBLANK(VLOOKUP($A69,種目処理!$K$2:$AF$51,18)),"",VLOOKUP($A69,種目処理!$K$2:$AF$51,18))</f>
        <v/>
      </c>
      <c r="H69" s="99" t="str">
        <f>IF(ISBLANK(VLOOKUP($A69,種目処理!$K$2:$AF$51,19)),"",VLOOKUP($A69,種目処理!$K$2:$AF$51,19))</f>
        <v/>
      </c>
      <c r="I69" s="102" t="str">
        <f>IF(ISBLANK(VLOOKUP($A69,種目処理!$K$2:$AF$51,20)),"",VLOOKUP($A69,種目処理!$K$2:$AF$51,20))</f>
        <v/>
      </c>
      <c r="J69" s="101" t="str">
        <f>IF(ISBLANK(VLOOKUP($A69,種目処理!$K$2:$AF$51,21)),"",VLOOKUP($A69,種目処理!$K$2:$AF$51,21))</f>
        <v/>
      </c>
      <c r="K69" s="111" t="str">
        <f>IF(ISBLANK(VLOOKUP($A69,種目処理!$K$2:$AF$51,22)),"",VLOOKUP($A69,種目処理!$K$2:$AF$51,22))</f>
        <v/>
      </c>
      <c r="L69" s="7"/>
      <c r="M69" s="1"/>
      <c r="N69" s="1"/>
      <c r="O69" s="3"/>
      <c r="P69" s="38"/>
      <c r="Q69" s="39"/>
      <c r="R69" s="39"/>
      <c r="S69" s="39"/>
      <c r="T69" s="40"/>
      <c r="U69" s="3"/>
      <c r="V69" s="3"/>
      <c r="W69" s="3"/>
      <c r="X69" s="3"/>
      <c r="Y69" s="3"/>
      <c r="Z69" s="3"/>
      <c r="AA69" s="3"/>
      <c r="AB69" s="1"/>
      <c r="AC69" s="1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customFormat="1" ht="24" customHeight="1" x14ac:dyDescent="0.15">
      <c r="A70" s="23">
        <v>66</v>
      </c>
      <c r="B70" s="94" t="str">
        <f>IF(ISBLANK(VLOOKUP($A70,種目処理!$K$2:$AF$51,13)),"",VLOOKUP($A70,種目処理!$K$2:$AF$51,13))</f>
        <v/>
      </c>
      <c r="C70" s="94" t="str">
        <f>IF(ISBLANK(VLOOKUP($A70,種目処理!$K$2:$AF$51,14)),"",VLOOKUP($A70,種目処理!$K$2:$AF$51,14))</f>
        <v/>
      </c>
      <c r="D70" s="94" t="str">
        <f>IF(ISBLANK(VLOOKUP($A70,種目処理!$K$2:$AF$51,15)),"",VLOOKUP($A70,種目処理!$K$2:$AF$51,15))</f>
        <v/>
      </c>
      <c r="E70" s="94" t="str">
        <f>IF(ISBLANK(VLOOKUP($A70,種目処理!$K$2:$AF$51,16)),"",VLOOKUP($A70,種目処理!$K$2:$AF$51,16))</f>
        <v/>
      </c>
      <c r="F70" s="94" t="str">
        <f>IF(ISBLANK(VLOOKUP($A70,種目処理!$K$2:$AF$51,17)),"",VLOOKUP($A70,種目処理!$K$2:$AF$51,17))</f>
        <v/>
      </c>
      <c r="G70" s="98" t="str">
        <f>IF(ISBLANK(VLOOKUP($A70,種目処理!$K$2:$AF$51,18)),"",VLOOKUP($A70,種目処理!$K$2:$AF$51,18))</f>
        <v/>
      </c>
      <c r="H70" s="99" t="str">
        <f>IF(ISBLANK(VLOOKUP($A70,種目処理!$K$2:$AF$51,19)),"",VLOOKUP($A70,種目処理!$K$2:$AF$51,19))</f>
        <v/>
      </c>
      <c r="I70" s="102" t="str">
        <f>IF(ISBLANK(VLOOKUP($A70,種目処理!$K$2:$AF$51,20)),"",VLOOKUP($A70,種目処理!$K$2:$AF$51,20))</f>
        <v/>
      </c>
      <c r="J70" s="101" t="str">
        <f>IF(ISBLANK(VLOOKUP($A70,種目処理!$K$2:$AF$51,21)),"",VLOOKUP($A70,種目処理!$K$2:$AF$51,21))</f>
        <v/>
      </c>
      <c r="K70" s="111" t="str">
        <f>IF(ISBLANK(VLOOKUP($A70,種目処理!$K$2:$AF$51,22)),"",VLOOKUP($A70,種目処理!$K$2:$AF$51,22))</f>
        <v/>
      </c>
      <c r="L70" s="7"/>
      <c r="M70" s="1"/>
      <c r="N70" s="1"/>
      <c r="O70" s="3"/>
      <c r="P70" s="38"/>
      <c r="Q70" s="39"/>
      <c r="R70" s="39"/>
      <c r="S70" s="39"/>
      <c r="T70" s="40"/>
      <c r="U70" s="3"/>
      <c r="V70" s="3"/>
      <c r="W70" s="3"/>
      <c r="X70" s="3"/>
      <c r="Y70" s="3"/>
      <c r="Z70" s="3"/>
      <c r="AA70" s="3"/>
      <c r="AB70" s="1"/>
      <c r="AC70" s="1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customFormat="1" ht="24" customHeight="1" x14ac:dyDescent="0.15">
      <c r="A71" s="23">
        <v>67</v>
      </c>
      <c r="B71" s="94" t="str">
        <f>IF(ISBLANK(VLOOKUP($A71,種目処理!$K$2:$AF$51,13)),"",VLOOKUP($A71,種目処理!$K$2:$AF$51,13))</f>
        <v/>
      </c>
      <c r="C71" s="94" t="str">
        <f>IF(ISBLANK(VLOOKUP($A71,種目処理!$K$2:$AF$51,14)),"",VLOOKUP($A71,種目処理!$K$2:$AF$51,14))</f>
        <v/>
      </c>
      <c r="D71" s="94" t="str">
        <f>IF(ISBLANK(VLOOKUP($A71,種目処理!$K$2:$AF$51,15)),"",VLOOKUP($A71,種目処理!$K$2:$AF$51,15))</f>
        <v/>
      </c>
      <c r="E71" s="94" t="str">
        <f>IF(ISBLANK(VLOOKUP($A71,種目処理!$K$2:$AF$51,16)),"",VLOOKUP($A71,種目処理!$K$2:$AF$51,16))</f>
        <v/>
      </c>
      <c r="F71" s="94" t="str">
        <f>IF(ISBLANK(VLOOKUP($A71,種目処理!$K$2:$AF$51,17)),"",VLOOKUP($A71,種目処理!$K$2:$AF$51,17))</f>
        <v/>
      </c>
      <c r="G71" s="98" t="str">
        <f>IF(ISBLANK(VLOOKUP($A71,種目処理!$K$2:$AF$51,18)),"",VLOOKUP($A71,種目処理!$K$2:$AF$51,18))</f>
        <v/>
      </c>
      <c r="H71" s="99" t="str">
        <f>IF(ISBLANK(VLOOKUP($A71,種目処理!$K$2:$AF$51,19)),"",VLOOKUP($A71,種目処理!$K$2:$AF$51,19))</f>
        <v/>
      </c>
      <c r="I71" s="102" t="str">
        <f>IF(ISBLANK(VLOOKUP($A71,種目処理!$K$2:$AF$51,20)),"",VLOOKUP($A71,種目処理!$K$2:$AF$51,20))</f>
        <v/>
      </c>
      <c r="J71" s="101" t="str">
        <f>IF(ISBLANK(VLOOKUP($A71,種目処理!$K$2:$AF$51,21)),"",VLOOKUP($A71,種目処理!$K$2:$AF$51,21))</f>
        <v/>
      </c>
      <c r="K71" s="111" t="str">
        <f>IF(ISBLANK(VLOOKUP($A71,種目処理!$K$2:$AF$51,22)),"",VLOOKUP($A71,種目処理!$K$2:$AF$51,22))</f>
        <v/>
      </c>
      <c r="L71" s="7"/>
      <c r="M71" s="1"/>
      <c r="N71" s="1"/>
      <c r="O71" s="3"/>
      <c r="P71" s="38"/>
      <c r="Q71" s="39"/>
      <c r="R71" s="39"/>
      <c r="S71" s="39"/>
      <c r="T71" s="40"/>
      <c r="U71" s="3"/>
      <c r="V71" s="3"/>
      <c r="W71" s="3"/>
      <c r="X71" s="3"/>
      <c r="Y71" s="3"/>
      <c r="Z71" s="3"/>
      <c r="AA71" s="3"/>
      <c r="AB71" s="1"/>
      <c r="AC71" s="1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customFormat="1" ht="24" customHeight="1" x14ac:dyDescent="0.15">
      <c r="A72" s="23">
        <v>68</v>
      </c>
      <c r="B72" s="94" t="str">
        <f>IF(ISBLANK(VLOOKUP($A72,種目処理!$K$2:$AF$51,13)),"",VLOOKUP($A72,種目処理!$K$2:$AF$51,13))</f>
        <v/>
      </c>
      <c r="C72" s="94" t="str">
        <f>IF(ISBLANK(VLOOKUP($A72,種目処理!$K$2:$AF$51,14)),"",VLOOKUP($A72,種目処理!$K$2:$AF$51,14))</f>
        <v/>
      </c>
      <c r="D72" s="94" t="str">
        <f>IF(ISBLANK(VLOOKUP($A72,種目処理!$K$2:$AF$51,15)),"",VLOOKUP($A72,種目処理!$K$2:$AF$51,15))</f>
        <v/>
      </c>
      <c r="E72" s="94" t="str">
        <f>IF(ISBLANK(VLOOKUP($A72,種目処理!$K$2:$AF$51,16)),"",VLOOKUP($A72,種目処理!$K$2:$AF$51,16))</f>
        <v/>
      </c>
      <c r="F72" s="94" t="str">
        <f>IF(ISBLANK(VLOOKUP($A72,種目処理!$K$2:$AF$51,17)),"",VLOOKUP($A72,種目処理!$K$2:$AF$51,17))</f>
        <v/>
      </c>
      <c r="G72" s="98" t="str">
        <f>IF(ISBLANK(VLOOKUP($A72,種目処理!$K$2:$AF$51,18)),"",VLOOKUP($A72,種目処理!$K$2:$AF$51,18))</f>
        <v/>
      </c>
      <c r="H72" s="99" t="str">
        <f>IF(ISBLANK(VLOOKUP($A72,種目処理!$K$2:$AF$51,19)),"",VLOOKUP($A72,種目処理!$K$2:$AF$51,19))</f>
        <v/>
      </c>
      <c r="I72" s="102" t="str">
        <f>IF(ISBLANK(VLOOKUP($A72,種目処理!$K$2:$AF$51,20)),"",VLOOKUP($A72,種目処理!$K$2:$AF$51,20))</f>
        <v/>
      </c>
      <c r="J72" s="101" t="str">
        <f>IF(ISBLANK(VLOOKUP($A72,種目処理!$K$2:$AF$51,21)),"",VLOOKUP($A72,種目処理!$K$2:$AF$51,21))</f>
        <v/>
      </c>
      <c r="K72" s="111" t="str">
        <f>IF(ISBLANK(VLOOKUP($A72,種目処理!$K$2:$AF$51,22)),"",VLOOKUP($A72,種目処理!$K$2:$AF$51,22))</f>
        <v/>
      </c>
      <c r="L72" s="7"/>
      <c r="M72" s="1"/>
      <c r="N72" s="1"/>
      <c r="O72" s="3"/>
      <c r="P72" s="38"/>
      <c r="Q72" s="39"/>
      <c r="R72" s="39"/>
      <c r="S72" s="39"/>
      <c r="T72" s="40"/>
      <c r="U72" s="3"/>
      <c r="V72" s="3"/>
      <c r="W72" s="3"/>
      <c r="X72" s="3"/>
      <c r="Y72" s="3"/>
      <c r="Z72" s="3"/>
      <c r="AA72" s="3"/>
      <c r="AB72" s="1"/>
      <c r="AC72" s="1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customFormat="1" ht="24" customHeight="1" x14ac:dyDescent="0.15">
      <c r="A73" s="23">
        <v>69</v>
      </c>
      <c r="B73" s="94" t="str">
        <f>IF(ISBLANK(VLOOKUP($A73,種目処理!$K$2:$AF$51,13)),"",VLOOKUP($A73,種目処理!$K$2:$AF$51,13))</f>
        <v/>
      </c>
      <c r="C73" s="94" t="str">
        <f>IF(ISBLANK(VLOOKUP($A73,種目処理!$K$2:$AF$51,14)),"",VLOOKUP($A73,種目処理!$K$2:$AF$51,14))</f>
        <v/>
      </c>
      <c r="D73" s="94" t="str">
        <f>IF(ISBLANK(VLOOKUP($A73,種目処理!$K$2:$AF$51,15)),"",VLOOKUP($A73,種目処理!$K$2:$AF$51,15))</f>
        <v/>
      </c>
      <c r="E73" s="94" t="str">
        <f>IF(ISBLANK(VLOOKUP($A73,種目処理!$K$2:$AF$51,16)),"",VLOOKUP($A73,種目処理!$K$2:$AF$51,16))</f>
        <v/>
      </c>
      <c r="F73" s="94" t="str">
        <f>IF(ISBLANK(VLOOKUP($A73,種目処理!$K$2:$AF$51,17)),"",VLOOKUP($A73,種目処理!$K$2:$AF$51,17))</f>
        <v/>
      </c>
      <c r="G73" s="98" t="str">
        <f>IF(ISBLANK(VLOOKUP($A73,種目処理!$K$2:$AF$51,18)),"",VLOOKUP($A73,種目処理!$K$2:$AF$51,18))</f>
        <v/>
      </c>
      <c r="H73" s="99" t="str">
        <f>IF(ISBLANK(VLOOKUP($A73,種目処理!$K$2:$AF$51,19)),"",VLOOKUP($A73,種目処理!$K$2:$AF$51,19))</f>
        <v/>
      </c>
      <c r="I73" s="102" t="str">
        <f>IF(ISBLANK(VLOOKUP($A73,種目処理!$K$2:$AF$51,20)),"",VLOOKUP($A73,種目処理!$K$2:$AF$51,20))</f>
        <v/>
      </c>
      <c r="J73" s="101" t="str">
        <f>IF(ISBLANK(VLOOKUP($A73,種目処理!$K$2:$AF$51,21)),"",VLOOKUP($A73,種目処理!$K$2:$AF$51,21))</f>
        <v/>
      </c>
      <c r="K73" s="111" t="str">
        <f>IF(ISBLANK(VLOOKUP($A73,種目処理!$K$2:$AF$51,22)),"",VLOOKUP($A73,種目処理!$K$2:$AF$51,22))</f>
        <v/>
      </c>
      <c r="L73" s="7"/>
      <c r="M73" s="1"/>
      <c r="N73" s="1"/>
      <c r="O73" s="3"/>
      <c r="P73" s="38"/>
      <c r="Q73" s="39"/>
      <c r="R73" s="39"/>
      <c r="S73" s="39"/>
      <c r="T73" s="40"/>
      <c r="U73" s="3"/>
      <c r="V73" s="3"/>
      <c r="W73" s="3"/>
      <c r="X73" s="3"/>
      <c r="Y73" s="3"/>
      <c r="Z73" s="3"/>
      <c r="AA73" s="3"/>
      <c r="AB73" s="1"/>
      <c r="AC73" s="1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customFormat="1" ht="24" customHeight="1" x14ac:dyDescent="0.15">
      <c r="A74" s="63">
        <v>70</v>
      </c>
      <c r="B74" s="94" t="str">
        <f>IF(ISBLANK(VLOOKUP($A74,種目処理!$K$2:$AF$51,13)),"",VLOOKUP($A74,種目処理!$K$2:$AF$51,13))</f>
        <v/>
      </c>
      <c r="C74" s="94" t="str">
        <f>IF(ISBLANK(VLOOKUP($A74,種目処理!$K$2:$AF$51,14)),"",VLOOKUP($A74,種目処理!$K$2:$AF$51,14))</f>
        <v/>
      </c>
      <c r="D74" s="94" t="str">
        <f>IF(ISBLANK(VLOOKUP($A74,種目処理!$K$2:$AF$51,15)),"",VLOOKUP($A74,種目処理!$K$2:$AF$51,15))</f>
        <v/>
      </c>
      <c r="E74" s="94" t="str">
        <f>IF(ISBLANK(VLOOKUP($A74,種目処理!$K$2:$AF$51,16)),"",VLOOKUP($A74,種目処理!$K$2:$AF$51,16))</f>
        <v/>
      </c>
      <c r="F74" s="94" t="str">
        <f>IF(ISBLANK(VLOOKUP($A74,種目処理!$K$2:$AF$51,17)),"",VLOOKUP($A74,種目処理!$K$2:$AF$51,17))</f>
        <v/>
      </c>
      <c r="G74" s="98" t="str">
        <f>IF(ISBLANK(VLOOKUP($A74,種目処理!$K$2:$AF$51,18)),"",VLOOKUP($A74,種目処理!$K$2:$AF$51,18))</f>
        <v/>
      </c>
      <c r="H74" s="99" t="str">
        <f>IF(ISBLANK(VLOOKUP($A74,種目処理!$K$2:$AF$51,19)),"",VLOOKUP($A74,種目処理!$K$2:$AF$51,19))</f>
        <v/>
      </c>
      <c r="I74" s="102" t="str">
        <f>IF(ISBLANK(VLOOKUP($A74,種目処理!$K$2:$AF$51,20)),"",VLOOKUP($A74,種目処理!$K$2:$AF$51,20))</f>
        <v/>
      </c>
      <c r="J74" s="101" t="str">
        <f>IF(ISBLANK(VLOOKUP($A74,種目処理!$K$2:$AF$51,21)),"",VLOOKUP($A74,種目処理!$K$2:$AF$51,21))</f>
        <v/>
      </c>
      <c r="K74" s="111" t="str">
        <f>IF(ISBLANK(VLOOKUP($A74,種目処理!$K$2:$AF$51,22)),"",VLOOKUP($A74,種目処理!$K$2:$AF$51,22))</f>
        <v/>
      </c>
      <c r="L74" s="7"/>
      <c r="M74" s="1"/>
      <c r="N74" s="1"/>
      <c r="O74" s="3"/>
      <c r="P74" s="38"/>
      <c r="Q74" s="39"/>
      <c r="R74" s="39"/>
      <c r="S74" s="39"/>
      <c r="T74" s="40"/>
      <c r="U74" s="3"/>
      <c r="V74" s="3"/>
      <c r="W74" s="3"/>
      <c r="X74" s="3"/>
      <c r="Y74" s="3"/>
      <c r="Z74" s="3"/>
      <c r="AA74" s="3"/>
      <c r="AB74" s="1"/>
      <c r="AC74" s="1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customFormat="1" x14ac:dyDescent="0.15">
      <c r="A75" s="7"/>
      <c r="B75" s="7"/>
      <c r="C75" s="7"/>
      <c r="D75" s="7"/>
      <c r="E75" s="7"/>
      <c r="F75" s="7"/>
      <c r="G75" s="34"/>
      <c r="H75" s="34"/>
      <c r="I75" s="35"/>
      <c r="J75" s="36"/>
      <c r="K75" s="36"/>
      <c r="L75" s="7"/>
      <c r="M75" s="1"/>
      <c r="N75" s="1"/>
      <c r="O75" s="1"/>
      <c r="P75" s="20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F75" s="7"/>
    </row>
    <row r="76" spans="1:46" customFormat="1" x14ac:dyDescent="0.15">
      <c r="A76" s="7"/>
      <c r="B76" s="7"/>
      <c r="C76" s="7"/>
      <c r="D76" s="7"/>
      <c r="E76" s="7"/>
      <c r="F76" s="7"/>
      <c r="G76" s="34"/>
      <c r="H76" s="34"/>
      <c r="I76" s="35"/>
      <c r="J76" s="36"/>
      <c r="K76" s="36"/>
      <c r="L76" s="7"/>
      <c r="M76" s="1"/>
      <c r="N76" s="1"/>
      <c r="O76" s="1"/>
      <c r="P76" s="20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F76" s="7"/>
    </row>
    <row r="77" spans="1:46" customFormat="1" x14ac:dyDescent="0.15">
      <c r="A77" s="7"/>
      <c r="B77" s="7"/>
      <c r="C77" s="7"/>
      <c r="D77" s="7"/>
      <c r="E77" s="7"/>
      <c r="F77" s="7"/>
      <c r="G77" s="34"/>
      <c r="H77" s="34"/>
      <c r="I77" s="35"/>
      <c r="J77" s="36"/>
      <c r="K77" s="36"/>
      <c r="L77" s="7"/>
      <c r="M77" s="1"/>
      <c r="N77" s="1"/>
      <c r="O77" s="1"/>
      <c r="P77" s="2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F77" s="7"/>
    </row>
    <row r="78" spans="1:46" customFormat="1" x14ac:dyDescent="0.15">
      <c r="A78" s="7"/>
      <c r="B78" s="7"/>
      <c r="C78" s="7"/>
      <c r="D78" s="7"/>
      <c r="E78" s="7"/>
      <c r="F78" s="7"/>
      <c r="G78" s="34"/>
      <c r="H78" s="34"/>
      <c r="I78" s="35"/>
      <c r="J78" s="36"/>
      <c r="K78" s="36"/>
      <c r="L78" s="7"/>
      <c r="M78" s="1"/>
      <c r="N78" s="1"/>
      <c r="O78" s="1"/>
      <c r="P78" s="2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F78" s="7"/>
    </row>
    <row r="79" spans="1:46" customFormat="1" x14ac:dyDescent="0.15">
      <c r="A79" s="7"/>
      <c r="B79" s="7"/>
      <c r="C79" s="7"/>
      <c r="D79" s="7"/>
      <c r="E79" s="7"/>
      <c r="F79" s="7"/>
      <c r="G79" s="34"/>
      <c r="H79" s="34"/>
      <c r="I79" s="35"/>
      <c r="J79" s="36"/>
      <c r="K79" s="36"/>
      <c r="L79" s="7"/>
      <c r="M79" s="1"/>
      <c r="N79" s="1"/>
      <c r="O79" s="1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F79" s="7"/>
    </row>
    <row r="80" spans="1:46" customFormat="1" x14ac:dyDescent="0.15">
      <c r="A80" s="7"/>
      <c r="B80" s="7"/>
      <c r="C80" s="7"/>
      <c r="D80" s="7"/>
      <c r="E80" s="7"/>
      <c r="F80" s="7"/>
      <c r="G80" s="34"/>
      <c r="H80" s="34"/>
      <c r="I80" s="35"/>
      <c r="J80" s="36"/>
      <c r="K80" s="36"/>
      <c r="L80" s="7"/>
      <c r="M80" s="1"/>
      <c r="N80" s="1"/>
      <c r="O80" s="1"/>
      <c r="P80" s="2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F80" s="7"/>
    </row>
    <row r="81" spans="1:32" customFormat="1" x14ac:dyDescent="0.15">
      <c r="A81" s="7"/>
      <c r="B81" s="7"/>
      <c r="C81" s="7"/>
      <c r="D81" s="7"/>
      <c r="E81" s="7"/>
      <c r="F81" s="7"/>
      <c r="G81" s="34"/>
      <c r="H81" s="34"/>
      <c r="I81" s="35"/>
      <c r="J81" s="36"/>
      <c r="K81" s="36"/>
      <c r="L81" s="7"/>
      <c r="M81" s="1"/>
      <c r="N81" s="1"/>
      <c r="O81" s="1"/>
      <c r="P81" s="2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F81" s="7"/>
    </row>
    <row r="82" spans="1:32" customFormat="1" x14ac:dyDescent="0.15">
      <c r="A82" s="7"/>
      <c r="B82" s="7"/>
      <c r="C82" s="7"/>
      <c r="D82" s="7"/>
      <c r="E82" s="7"/>
      <c r="F82" s="7"/>
      <c r="G82" s="34"/>
      <c r="H82" s="34"/>
      <c r="I82" s="35"/>
      <c r="J82" s="36"/>
      <c r="K82" s="36"/>
      <c r="L82" s="7"/>
      <c r="M82" s="1"/>
      <c r="N82" s="1"/>
      <c r="O82" s="1"/>
      <c r="P82" s="2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F82" s="7"/>
    </row>
    <row r="83" spans="1:32" customFormat="1" x14ac:dyDescent="0.15">
      <c r="A83" s="7"/>
      <c r="B83" s="7"/>
      <c r="C83" s="7"/>
      <c r="D83" s="7"/>
      <c r="E83" s="7"/>
      <c r="F83" s="7"/>
      <c r="G83" s="34"/>
      <c r="H83" s="34"/>
      <c r="I83" s="35"/>
      <c r="J83" s="36"/>
      <c r="K83" s="36"/>
      <c r="L83" s="7"/>
      <c r="M83" s="1"/>
      <c r="N83" s="1"/>
      <c r="O83" s="1"/>
      <c r="P83" s="2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F83" s="7"/>
    </row>
    <row r="84" spans="1:32" customFormat="1" x14ac:dyDescent="0.15">
      <c r="A84" s="7"/>
      <c r="B84" s="7"/>
      <c r="C84" s="7"/>
      <c r="D84" s="7"/>
      <c r="E84" s="7"/>
      <c r="F84" s="7"/>
      <c r="G84" s="34"/>
      <c r="H84" s="34"/>
      <c r="I84" s="35"/>
      <c r="J84" s="36"/>
      <c r="K84" s="36"/>
      <c r="L84" s="7"/>
      <c r="M84" s="1"/>
      <c r="N84" s="1"/>
      <c r="O84" s="1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F84" s="7"/>
    </row>
    <row r="85" spans="1:32" customFormat="1" x14ac:dyDescent="0.15">
      <c r="A85" s="7"/>
      <c r="B85" s="7"/>
      <c r="C85" s="7"/>
      <c r="D85" s="7"/>
      <c r="E85" s="7"/>
      <c r="F85" s="7"/>
      <c r="G85" s="34"/>
      <c r="H85" s="34"/>
      <c r="I85" s="35"/>
      <c r="J85" s="36"/>
      <c r="K85" s="36"/>
      <c r="L85" s="7"/>
      <c r="M85" s="1"/>
      <c r="N85" s="1"/>
      <c r="O85" s="1"/>
      <c r="P85" s="2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F85" s="7"/>
    </row>
    <row r="86" spans="1:32" customFormat="1" x14ac:dyDescent="0.15">
      <c r="A86" s="7"/>
      <c r="B86" s="7"/>
      <c r="C86" s="7"/>
      <c r="D86" s="7"/>
      <c r="E86" s="7"/>
      <c r="F86" s="7"/>
      <c r="G86" s="34"/>
      <c r="H86" s="34"/>
      <c r="I86" s="35"/>
      <c r="J86" s="36"/>
      <c r="K86" s="36"/>
      <c r="L86" s="7"/>
      <c r="M86" s="1"/>
      <c r="N86" s="1"/>
      <c r="O86" s="1"/>
      <c r="P86" s="2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F86" s="7"/>
    </row>
    <row r="87" spans="1:32" customFormat="1" x14ac:dyDescent="0.15">
      <c r="A87" s="7"/>
      <c r="B87" s="7"/>
      <c r="C87" s="7"/>
      <c r="D87" s="7"/>
      <c r="E87" s="7"/>
      <c r="F87" s="7"/>
      <c r="G87" s="34"/>
      <c r="H87" s="34"/>
      <c r="I87" s="35"/>
      <c r="J87" s="36"/>
      <c r="K87" s="36"/>
      <c r="L87" s="7"/>
      <c r="M87" s="1"/>
      <c r="N87" s="1"/>
      <c r="O87" s="1"/>
      <c r="P87" s="2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F87" s="7"/>
    </row>
    <row r="88" spans="1:32" customFormat="1" x14ac:dyDescent="0.15">
      <c r="A88" s="7"/>
      <c r="B88" s="7"/>
      <c r="C88" s="7"/>
      <c r="D88" s="7"/>
      <c r="E88" s="7"/>
      <c r="F88" s="7"/>
      <c r="G88" s="34"/>
      <c r="H88" s="34"/>
      <c r="I88" s="35"/>
      <c r="J88" s="36"/>
      <c r="K88" s="36"/>
      <c r="L88" s="7"/>
      <c r="M88" s="1"/>
      <c r="N88" s="1"/>
      <c r="O88" s="1"/>
      <c r="P88" s="2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F88" s="7"/>
    </row>
    <row r="89" spans="1:32" customFormat="1" x14ac:dyDescent="0.15">
      <c r="A89" s="7"/>
      <c r="B89" s="7"/>
      <c r="C89" s="7"/>
      <c r="D89" s="7"/>
      <c r="E89" s="7"/>
      <c r="F89" s="7"/>
      <c r="G89" s="34"/>
      <c r="H89" s="34"/>
      <c r="I89" s="35"/>
      <c r="J89" s="36"/>
      <c r="K89" s="36"/>
      <c r="L89" s="7"/>
      <c r="M89" s="1"/>
      <c r="N89" s="1"/>
      <c r="O89" s="1"/>
      <c r="P89" s="20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F89" s="7"/>
    </row>
    <row r="90" spans="1:32" customFormat="1" x14ac:dyDescent="0.15">
      <c r="A90" s="7"/>
      <c r="B90" s="7"/>
      <c r="C90" s="7"/>
      <c r="D90" s="7"/>
      <c r="E90" s="7"/>
      <c r="F90" s="7"/>
      <c r="G90" s="34"/>
      <c r="H90" s="34"/>
      <c r="I90" s="35"/>
      <c r="J90" s="36"/>
      <c r="K90" s="36"/>
      <c r="L90" s="7"/>
      <c r="M90" s="1"/>
      <c r="N90" s="1"/>
      <c r="O90" s="1"/>
      <c r="P90" s="2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F90" s="7"/>
    </row>
    <row r="91" spans="1:32" customFormat="1" x14ac:dyDescent="0.15">
      <c r="A91" s="7"/>
      <c r="B91" s="7"/>
      <c r="C91" s="7"/>
      <c r="D91" s="7"/>
      <c r="E91" s="7"/>
      <c r="F91" s="7"/>
      <c r="G91" s="34"/>
      <c r="H91" s="34"/>
      <c r="I91" s="35"/>
      <c r="J91" s="36"/>
      <c r="K91" s="36"/>
      <c r="L91" s="7"/>
      <c r="M91" s="1"/>
      <c r="N91" s="1"/>
      <c r="O91" s="1"/>
      <c r="P91" s="2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F91" s="7"/>
    </row>
    <row r="92" spans="1:32" customFormat="1" x14ac:dyDescent="0.15">
      <c r="A92" s="7"/>
      <c r="B92" s="7"/>
      <c r="C92" s="7"/>
      <c r="D92" s="7"/>
      <c r="E92" s="7"/>
      <c r="F92" s="7"/>
      <c r="G92" s="34"/>
      <c r="H92" s="34"/>
      <c r="I92" s="35"/>
      <c r="J92" s="36"/>
      <c r="K92" s="36"/>
      <c r="L92" s="7"/>
      <c r="M92" s="1"/>
      <c r="N92" s="1"/>
      <c r="O92" s="1"/>
      <c r="P92" s="20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F92" s="7"/>
    </row>
    <row r="93" spans="1:32" customFormat="1" x14ac:dyDescent="0.15">
      <c r="A93" s="7"/>
      <c r="B93" s="7"/>
      <c r="C93" s="7"/>
      <c r="D93" s="7"/>
      <c r="E93" s="7"/>
      <c r="F93" s="7"/>
      <c r="G93" s="34"/>
      <c r="H93" s="34"/>
      <c r="I93" s="35"/>
      <c r="J93" s="36"/>
      <c r="K93" s="36"/>
      <c r="L93" s="7"/>
      <c r="M93" s="1"/>
      <c r="N93" s="1"/>
      <c r="O93" s="1"/>
      <c r="P93" s="20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F93" s="7"/>
    </row>
    <row r="94" spans="1:32" customFormat="1" x14ac:dyDescent="0.15">
      <c r="A94" s="7"/>
      <c r="B94" s="7"/>
      <c r="C94" s="7"/>
      <c r="D94" s="7"/>
      <c r="E94" s="7"/>
      <c r="F94" s="7"/>
      <c r="G94" s="34"/>
      <c r="H94" s="34"/>
      <c r="I94" s="35"/>
      <c r="J94" s="36"/>
      <c r="K94" s="36"/>
      <c r="L94" s="7"/>
      <c r="M94" s="1"/>
      <c r="N94" s="1"/>
      <c r="O94" s="1"/>
      <c r="P94" s="20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F94" s="7"/>
    </row>
    <row r="95" spans="1:32" customFormat="1" x14ac:dyDescent="0.15">
      <c r="A95" s="7"/>
      <c r="B95" s="7"/>
      <c r="C95" s="7"/>
      <c r="D95" s="7"/>
      <c r="E95" s="7"/>
      <c r="F95" s="7"/>
      <c r="G95" s="34"/>
      <c r="H95" s="34"/>
      <c r="I95" s="35"/>
      <c r="J95" s="36"/>
      <c r="K95" s="36"/>
      <c r="L95" s="7"/>
      <c r="M95" s="1"/>
      <c r="N95" s="1"/>
      <c r="O95" s="1"/>
      <c r="P95" s="20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F95" s="7"/>
    </row>
    <row r="96" spans="1:32" customFormat="1" x14ac:dyDescent="0.15">
      <c r="A96" s="7"/>
      <c r="B96" s="7"/>
      <c r="C96" s="7"/>
      <c r="D96" s="7"/>
      <c r="E96" s="7"/>
      <c r="F96" s="7"/>
      <c r="G96" s="34"/>
      <c r="H96" s="34"/>
      <c r="I96" s="35"/>
      <c r="J96" s="36"/>
      <c r="K96" s="36"/>
      <c r="L96" s="7"/>
      <c r="M96" s="1"/>
      <c r="N96" s="1"/>
      <c r="O96" s="1"/>
      <c r="P96" s="20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F96" s="7"/>
    </row>
    <row r="97" spans="1:32" customFormat="1" x14ac:dyDescent="0.15">
      <c r="A97" s="7"/>
      <c r="B97" s="7"/>
      <c r="C97" s="7"/>
      <c r="D97" s="7"/>
      <c r="E97" s="7"/>
      <c r="F97" s="7"/>
      <c r="G97" s="34"/>
      <c r="H97" s="34"/>
      <c r="I97" s="35"/>
      <c r="J97" s="36"/>
      <c r="K97" s="36"/>
      <c r="L97" s="7"/>
      <c r="M97" s="1"/>
      <c r="N97" s="1"/>
      <c r="O97" s="1"/>
      <c r="P97" s="20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F97" s="7"/>
    </row>
    <row r="98" spans="1:32" customFormat="1" x14ac:dyDescent="0.15">
      <c r="A98" s="7"/>
      <c r="B98" s="7"/>
      <c r="C98" s="7"/>
      <c r="D98" s="7"/>
      <c r="E98" s="7"/>
      <c r="F98" s="7"/>
      <c r="G98" s="34"/>
      <c r="H98" s="34"/>
      <c r="I98" s="35"/>
      <c r="J98" s="36"/>
      <c r="K98" s="36"/>
      <c r="L98" s="7"/>
      <c r="M98" s="1"/>
      <c r="N98" s="1"/>
      <c r="O98" s="1"/>
      <c r="P98" s="20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F98" s="7"/>
    </row>
    <row r="99" spans="1:32" customFormat="1" x14ac:dyDescent="0.15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1"/>
      <c r="N99" s="1"/>
      <c r="O99" s="1"/>
      <c r="P99" s="20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F99" s="7"/>
    </row>
    <row r="100" spans="1:32" customFormat="1" x14ac:dyDescent="0.15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1"/>
      <c r="N100" s="1"/>
      <c r="O100" s="1"/>
      <c r="P100" s="2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F100" s="7"/>
    </row>
  </sheetData>
  <mergeCells count="13">
    <mergeCell ref="A1:K1"/>
    <mergeCell ref="A2:B2"/>
    <mergeCell ref="V2:W2"/>
    <mergeCell ref="A3:A4"/>
    <mergeCell ref="B3:B4"/>
    <mergeCell ref="C3:D3"/>
    <mergeCell ref="E3:E4"/>
    <mergeCell ref="G3:I4"/>
    <mergeCell ref="J3:K3"/>
    <mergeCell ref="C2:D2"/>
    <mergeCell ref="G2:H2"/>
    <mergeCell ref="J2:K2"/>
    <mergeCell ref="F3:F4"/>
  </mergeCells>
  <phoneticPr fontId="19"/>
  <dataValidations count="1">
    <dataValidation type="list" allowBlank="1" showInputMessage="1" showErrorMessage="1" sqref="AA5:AA74" xr:uid="{00000000-0002-0000-0700-000000000000}">
      <formula1>prefec1</formula1>
    </dataValidation>
  </dataValidations>
  <pageMargins left="0.47244094488188981" right="0.47244094488188981" top="0.39370078740157483" bottom="0.39370078740157483" header="0.11811023622047245" footer="0.31496062992125984"/>
  <pageSetup paperSize="9" scale="88" orientation="portrait" r:id="rId1"/>
  <headerFooter>
    <oddHeader>&amp;R&amp;P / &amp;N ページ</oddHeader>
  </headerFooter>
  <rowBreaks count="1" manualBreakCount="1">
    <brk id="39" max="9" man="1"/>
  </rowBreaks>
  <colBreaks count="1" manualBreakCount="1">
    <brk id="11" max="1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37</vt:i4>
      </vt:variant>
    </vt:vector>
  </HeadingPairs>
  <TitlesOfParts>
    <vt:vector size="50" baseType="lpstr">
      <vt:lpstr>説明・注意(はじめに)</vt:lpstr>
      <vt:lpstr>基礎データ</vt:lpstr>
      <vt:lpstr>個人種目入力 (みほん)</vt:lpstr>
      <vt:lpstr>リレー種目入力 (みほん)</vt:lpstr>
      <vt:lpstr>個人種目入力</vt:lpstr>
      <vt:lpstr>リレー種目入力</vt:lpstr>
      <vt:lpstr>申込書（男子）</vt:lpstr>
      <vt:lpstr>申込書（女子）</vt:lpstr>
      <vt:lpstr>自由シート</vt:lpstr>
      <vt:lpstr>種目処理</vt:lpstr>
      <vt:lpstr>(種目・作業用)</vt:lpstr>
      <vt:lpstr>kyougisha転記用</vt:lpstr>
      <vt:lpstr>relay転記用</vt:lpstr>
      <vt:lpstr>'個人種目入力 (みほん)'!gakunen1</vt:lpstr>
      <vt:lpstr>gakunen1</vt:lpstr>
      <vt:lpstr>'リレー種目入力 (みほん)'!gakunen2</vt:lpstr>
      <vt:lpstr>gakunen2</vt:lpstr>
      <vt:lpstr>'個人種目入力 (みほん)'!gender1</vt:lpstr>
      <vt:lpstr>gender1</vt:lpstr>
      <vt:lpstr>'個人種目入力 (みほん)'!pref</vt:lpstr>
      <vt:lpstr>pref</vt:lpstr>
      <vt:lpstr>'個人種目入力 (みほん)'!prefec1</vt:lpstr>
      <vt:lpstr>prefec1</vt:lpstr>
      <vt:lpstr>'リレー種目入力 (みほん)'!prefec2</vt:lpstr>
      <vt:lpstr>prefec2</vt:lpstr>
      <vt:lpstr>リレー種目入力!Print_Area</vt:lpstr>
      <vt:lpstr>'リレー種目入力 (みほん)'!Print_Area</vt:lpstr>
      <vt:lpstr>基礎データ!Print_Area</vt:lpstr>
      <vt:lpstr>個人種目入力!Print_Area</vt:lpstr>
      <vt:lpstr>'個人種目入力 (みほん)'!Print_Area</vt:lpstr>
      <vt:lpstr>'申込書（女子）'!Print_Area</vt:lpstr>
      <vt:lpstr>'申込書（男子）'!Print_Area</vt:lpstr>
      <vt:lpstr>'説明・注意(はじめに)'!Print_Area</vt:lpstr>
      <vt:lpstr>'申込書（女子）'!Print_Titles</vt:lpstr>
      <vt:lpstr>'個人種目入力 (みほん)'!shozoku</vt:lpstr>
      <vt:lpstr>'申込書（女子）'!shozoku</vt:lpstr>
      <vt:lpstr>'申込書（男子）'!shozoku</vt:lpstr>
      <vt:lpstr>shozoku</vt:lpstr>
      <vt:lpstr>'リレー種目入力 (みほん)'!shozoku2</vt:lpstr>
      <vt:lpstr>shozoku2</vt:lpstr>
      <vt:lpstr>'個人種目入力 (みほん)'!shubetsu1</vt:lpstr>
      <vt:lpstr>shubetsu1</vt:lpstr>
      <vt:lpstr>'リレー種目入力 (みほん)'!shubetsu2</vt:lpstr>
      <vt:lpstr>shubetsu2</vt:lpstr>
      <vt:lpstr>'リレー種目入力 (みほん)'!shumoku2</vt:lpstr>
      <vt:lpstr>shumoku2</vt:lpstr>
      <vt:lpstr>'個人種目入力 (みほん)'!女</vt:lpstr>
      <vt:lpstr>女</vt:lpstr>
      <vt:lpstr>'個人種目入力 (みほん)'!男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dcterms:created xsi:type="dcterms:W3CDTF">2023-07-25T10:12:48Z</dcterms:created>
  <dcterms:modified xsi:type="dcterms:W3CDTF">2023-08-09T10:31:31Z</dcterms:modified>
</cp:coreProperties>
</file>